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 activeTab="1"/>
  </bookViews>
  <sheets>
    <sheet name="211 " sheetId="43" r:id="rId1"/>
    <sheet name="213" sheetId="2" r:id="rId2"/>
    <sheet name="266" sheetId="44" r:id="rId3"/>
  </sheets>
  <definedNames>
    <definedName name="_xlnm.Print_Area" localSheetId="0">'211 '!$A$1:$K$104</definedName>
  </definedNames>
  <calcPr calcId="145621"/>
</workbook>
</file>

<file path=xl/calcChain.xml><?xml version="1.0" encoding="utf-8"?>
<calcChain xmlns="http://schemas.openxmlformats.org/spreadsheetml/2006/main">
  <c r="I22" i="2" l="1"/>
  <c r="D103" i="43"/>
  <c r="F102" i="43"/>
  <c r="D102" i="43" s="1"/>
  <c r="D101" i="43"/>
  <c r="I101" i="43" s="1"/>
  <c r="D100" i="43"/>
  <c r="D99" i="43"/>
  <c r="I99" i="43" s="1"/>
  <c r="D98" i="43"/>
  <c r="I98" i="43" s="1"/>
  <c r="D97" i="43"/>
  <c r="I97" i="43" s="1"/>
  <c r="D96" i="43"/>
  <c r="I96" i="43" s="1"/>
  <c r="G22" i="2"/>
  <c r="F28" i="2"/>
  <c r="F25" i="2"/>
  <c r="I103" i="43" l="1"/>
  <c r="J103" i="43" s="1"/>
  <c r="I100" i="43"/>
  <c r="J100" i="43" s="1"/>
  <c r="J98" i="43"/>
  <c r="I102" i="43"/>
  <c r="J102" i="43" s="1"/>
  <c r="J96" i="43"/>
  <c r="J99" i="43"/>
  <c r="J101" i="43"/>
  <c r="F86" i="43"/>
  <c r="H19" i="43" l="1"/>
  <c r="H18" i="43"/>
  <c r="H17" i="43"/>
  <c r="H16" i="43"/>
  <c r="F16" i="43"/>
  <c r="H15" i="43"/>
  <c r="F15" i="43"/>
  <c r="H14" i="43"/>
  <c r="F14" i="43"/>
  <c r="H12" i="43"/>
  <c r="H64" i="43"/>
  <c r="H66" i="43"/>
  <c r="H67" i="43"/>
  <c r="H68" i="43"/>
  <c r="H69" i="43"/>
  <c r="F70" i="43"/>
  <c r="H70" i="43"/>
  <c r="H71" i="43"/>
  <c r="H51" i="43"/>
  <c r="H50" i="43"/>
  <c r="H49" i="43"/>
  <c r="H48" i="43"/>
  <c r="F48" i="43"/>
  <c r="H47" i="43"/>
  <c r="F47" i="43"/>
  <c r="H46" i="43"/>
  <c r="F46" i="43"/>
  <c r="H44" i="43"/>
  <c r="H35" i="43" l="1"/>
  <c r="H34" i="43"/>
  <c r="H33" i="43"/>
  <c r="H32" i="43"/>
  <c r="F32" i="43"/>
  <c r="H31" i="43"/>
  <c r="F31" i="43"/>
  <c r="H30" i="43"/>
  <c r="F30" i="43"/>
  <c r="H28" i="43"/>
  <c r="D65" i="43" l="1"/>
  <c r="D81" i="43"/>
  <c r="I81" i="43" l="1"/>
  <c r="I65" i="43"/>
  <c r="J65" i="43" s="1"/>
  <c r="E16" i="44"/>
  <c r="D16" i="44"/>
  <c r="C16" i="44"/>
  <c r="E7" i="44"/>
  <c r="D7" i="44"/>
  <c r="C7" i="44"/>
  <c r="D51" i="43" l="1"/>
  <c r="D50" i="43"/>
  <c r="I50" i="43" s="1"/>
  <c r="D49" i="43"/>
  <c r="D48" i="43"/>
  <c r="D47" i="43"/>
  <c r="D46" i="43"/>
  <c r="I46" i="43" s="1"/>
  <c r="D45" i="43"/>
  <c r="D44" i="43"/>
  <c r="D35" i="43"/>
  <c r="D34" i="43"/>
  <c r="D33" i="43"/>
  <c r="D32" i="43"/>
  <c r="D31" i="43"/>
  <c r="D30" i="43"/>
  <c r="D29" i="43"/>
  <c r="D28" i="43"/>
  <c r="D13" i="43"/>
  <c r="I13" i="43" l="1"/>
  <c r="J13" i="43" s="1"/>
  <c r="I44" i="43"/>
  <c r="J44" i="43" s="1"/>
  <c r="J48" i="43"/>
  <c r="I48" i="43"/>
  <c r="I45" i="43"/>
  <c r="J45" i="43" s="1"/>
  <c r="J47" i="43"/>
  <c r="I47" i="43"/>
  <c r="I49" i="43"/>
  <c r="J49" i="43" s="1"/>
  <c r="J51" i="43"/>
  <c r="I51" i="43"/>
  <c r="I29" i="43"/>
  <c r="J29" i="43" s="1"/>
  <c r="I28" i="43"/>
  <c r="J28" i="43" s="1"/>
  <c r="I30" i="43"/>
  <c r="I31" i="43"/>
  <c r="J31" i="43" s="1"/>
  <c r="I32" i="43"/>
  <c r="J32" i="43" s="1"/>
  <c r="I33" i="43"/>
  <c r="J33" i="43" s="1"/>
  <c r="I34" i="43"/>
  <c r="I35" i="43"/>
  <c r="J35" i="43" s="1"/>
  <c r="D87" i="43"/>
  <c r="D85" i="43"/>
  <c r="D84" i="43"/>
  <c r="D83" i="43"/>
  <c r="D82" i="43"/>
  <c r="D80" i="43"/>
  <c r="E72" i="43"/>
  <c r="D67" i="43"/>
  <c r="D68" i="43"/>
  <c r="D69" i="43"/>
  <c r="D71" i="43"/>
  <c r="I84" i="43" l="1"/>
  <c r="J84" i="43" s="1"/>
  <c r="I80" i="43"/>
  <c r="J80" i="43" s="1"/>
  <c r="I83" i="43"/>
  <c r="J83" i="43" s="1"/>
  <c r="I85" i="43"/>
  <c r="J85" i="43" s="1"/>
  <c r="I82" i="43"/>
  <c r="J82" i="43" s="1"/>
  <c r="I87" i="43"/>
  <c r="J87" i="43" s="1"/>
  <c r="I68" i="43"/>
  <c r="I69" i="43"/>
  <c r="J69" i="43"/>
  <c r="I67" i="43"/>
  <c r="J67" i="43" s="1"/>
  <c r="I71" i="43"/>
  <c r="J71" i="43" s="1"/>
  <c r="H72" i="43"/>
  <c r="J36" i="43"/>
  <c r="D64" i="43"/>
  <c r="D86" i="43"/>
  <c r="A69" i="43"/>
  <c r="I86" i="43" l="1"/>
  <c r="J86" i="43" s="1"/>
  <c r="J88" i="43" s="1"/>
  <c r="I64" i="43"/>
  <c r="J64" i="43" s="1"/>
  <c r="D19" i="43"/>
  <c r="D18" i="43"/>
  <c r="I18" i="43" s="1"/>
  <c r="D17" i="43"/>
  <c r="D16" i="43"/>
  <c r="D15" i="43"/>
  <c r="D14" i="43"/>
  <c r="I14" i="43" s="1"/>
  <c r="D12" i="43"/>
  <c r="I12" i="43" l="1"/>
  <c r="J12" i="43"/>
  <c r="I15" i="43"/>
  <c r="J15" i="43" s="1"/>
  <c r="I17" i="43"/>
  <c r="J17" i="43"/>
  <c r="I19" i="43"/>
  <c r="J19" i="43" s="1"/>
  <c r="I16" i="43"/>
  <c r="J16" i="43" s="1"/>
  <c r="H104" i="43"/>
  <c r="E104" i="43"/>
  <c r="C104" i="43"/>
  <c r="A97" i="43"/>
  <c r="A98" i="43" s="1"/>
  <c r="A99" i="43" s="1"/>
  <c r="A100" i="43" s="1"/>
  <c r="A101" i="43" s="1"/>
  <c r="A102" i="43" s="1"/>
  <c r="A103" i="43" s="1"/>
  <c r="H88" i="43"/>
  <c r="E88" i="43"/>
  <c r="C88" i="43"/>
  <c r="A81" i="43"/>
  <c r="A82" i="43" s="1"/>
  <c r="A83" i="43" s="1"/>
  <c r="A84" i="43" s="1"/>
  <c r="A85" i="43" s="1"/>
  <c r="A86" i="43" s="1"/>
  <c r="A87" i="43" s="1"/>
  <c r="C52" i="43"/>
  <c r="C36" i="43"/>
  <c r="C72" i="43"/>
  <c r="F72" i="43" l="1"/>
  <c r="D70" i="43"/>
  <c r="D104" i="43"/>
  <c r="F104" i="43"/>
  <c r="G104" i="43"/>
  <c r="D88" i="43"/>
  <c r="F88" i="43"/>
  <c r="G88" i="43"/>
  <c r="D52" i="43"/>
  <c r="D36" i="43"/>
  <c r="I70" i="43" l="1"/>
  <c r="J70" i="43" s="1"/>
  <c r="J104" i="43"/>
  <c r="I104" i="43"/>
  <c r="I88" i="43"/>
  <c r="J52" i="43"/>
  <c r="A66" i="43" l="1"/>
  <c r="C20" i="43"/>
  <c r="G72" i="43" l="1"/>
  <c r="D66" i="43"/>
  <c r="I66" i="43" l="1"/>
  <c r="J66" i="43"/>
  <c r="I72" i="43"/>
  <c r="D72" i="43"/>
  <c r="J72" i="43" l="1"/>
  <c r="E22" i="2" s="1"/>
  <c r="F22" i="2" l="1"/>
  <c r="F21" i="2" s="1"/>
  <c r="E26" i="2"/>
  <c r="H22" i="2"/>
  <c r="H21" i="2" s="1"/>
  <c r="J22" i="2"/>
  <c r="J21" i="2" s="1"/>
  <c r="G26" i="2" l="1"/>
  <c r="G27" i="2" s="1"/>
  <c r="H27" i="2" s="1"/>
  <c r="E28" i="2"/>
  <c r="F26" i="2"/>
  <c r="E27" i="2"/>
  <c r="F27" i="2" s="1"/>
  <c r="I26" i="2"/>
  <c r="I27" i="2" s="1"/>
  <c r="J27" i="2" s="1"/>
  <c r="G28" i="2" l="1"/>
  <c r="H26" i="2"/>
  <c r="H25" i="2" s="1"/>
  <c r="H29" i="2" s="1"/>
  <c r="F29" i="2"/>
  <c r="I28" i="2"/>
  <c r="J28" i="2" s="1"/>
  <c r="J26" i="2"/>
  <c r="J25" i="2" s="1"/>
  <c r="J29" i="2" l="1"/>
  <c r="D20" i="43"/>
  <c r="J20" i="43" l="1"/>
  <c r="E7" i="2" s="1"/>
  <c r="F7" i="2" s="1"/>
  <c r="F6" i="2" s="1"/>
  <c r="G7" i="2" l="1"/>
  <c r="H7" i="2" s="1"/>
  <c r="H6" i="2" s="1"/>
  <c r="E11" i="2"/>
  <c r="E12" i="2" s="1"/>
  <c r="F12" i="2" s="1"/>
  <c r="G11" i="2" l="1"/>
  <c r="H11" i="2" s="1"/>
  <c r="I7" i="2"/>
  <c r="I11" i="2" s="1"/>
  <c r="F11" i="2"/>
  <c r="F10" i="2" s="1"/>
  <c r="E13" i="2"/>
  <c r="F13" i="2" s="1"/>
  <c r="G12" i="2" l="1"/>
  <c r="H12" i="2" s="1"/>
  <c r="H10" i="2" s="1"/>
  <c r="G13" i="2"/>
  <c r="H13" i="2" s="1"/>
  <c r="J7" i="2"/>
  <c r="J6" i="2" s="1"/>
  <c r="F14" i="2"/>
  <c r="I13" i="2"/>
  <c r="J13" i="2" s="1"/>
  <c r="J11" i="2"/>
  <c r="I12" i="2"/>
  <c r="J12" i="2" s="1"/>
  <c r="H14" i="2" l="1"/>
  <c r="J10" i="2"/>
  <c r="J14" i="2" s="1"/>
</calcChain>
</file>

<file path=xl/sharedStrings.xml><?xml version="1.0" encoding="utf-8"?>
<sst xmlns="http://schemas.openxmlformats.org/spreadsheetml/2006/main" count="244" uniqueCount="82">
  <si>
    <t>Среднемесячный размер оплаты труда на одного работника, руб.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</si>
  <si>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</si>
  <si>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</si>
  <si>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</si>
  <si>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</si>
  <si>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Наименование государственного внебюджетного фонда</t>
  </si>
  <si>
    <t>1.1.</t>
  </si>
  <si>
    <t>в том числе: 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</si>
  <si>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</si>
  <si>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</si>
  <si>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обязательное социальное страхование от несчастных случаев на производстве и профессиональных заболеваний по ставке 0,2%</t>
  </si>
  <si>
    <t>Заведующий</t>
  </si>
  <si>
    <t>Музыкальный руководитель</t>
  </si>
  <si>
    <t>Воспитатель</t>
  </si>
  <si>
    <t>Младший воспитатель</t>
  </si>
  <si>
    <t>Секретарь учебной части</t>
  </si>
  <si>
    <t>Кладовщик</t>
  </si>
  <si>
    <t xml:space="preserve">Повар </t>
  </si>
  <si>
    <t>Кухонный рабочий</t>
  </si>
  <si>
    <t>Рабочий по комплексному обслуживанию и ремонту зданий, 2 разряд</t>
  </si>
  <si>
    <t>Уборщик служебных помещений</t>
  </si>
  <si>
    <t>№ п/п</t>
  </si>
  <si>
    <t>2</t>
  </si>
  <si>
    <t>3</t>
  </si>
  <si>
    <t>Код получателя средств</t>
  </si>
  <si>
    <t xml:space="preserve">Источник финансового обеспечения: </t>
  </si>
  <si>
    <t>Субсидии на финансовое обеспечение выполнения муниципального задания</t>
  </si>
  <si>
    <t>Страховые взносы в Пенсионный фонд Российской Федерации всего</t>
  </si>
  <si>
    <t>х</t>
  </si>
  <si>
    <t>1.2</t>
  </si>
  <si>
    <t>1.3</t>
  </si>
  <si>
    <t>Страховые взносы в Фонд социального страхования Российской Федерации всего</t>
  </si>
  <si>
    <t>2.1</t>
  </si>
  <si>
    <t>в том числе:                                                                                           обязательное социальное страхование на случай временной нетрудоспособности и в связи с материнством поставке 2,9%</t>
  </si>
  <si>
    <t>2.2</t>
  </si>
  <si>
    <t>Страховые взносы в федеральный фонд обязательного медицинского страхования, всего ( по ставке 5,1%)</t>
  </si>
  <si>
    <t>ИТОГО</t>
  </si>
  <si>
    <t>Должность, группа должностей</t>
  </si>
  <si>
    <t>установленная численность, единиц</t>
  </si>
  <si>
    <t>ежемесячная надбавка к должностному окладу, %</t>
  </si>
  <si>
    <t>Районный коэффициент (гр.4*(МКС+ДВ надбавка)</t>
  </si>
  <si>
    <t>Фонд оплаты труда в год, руб. (гр.3*(гр.4+гр.9)*12)</t>
  </si>
  <si>
    <t>по выплатам стимулирующего характера</t>
  </si>
  <si>
    <t>276 0701 0510193070 111 211 40</t>
  </si>
  <si>
    <t>Заместитель заведующего по финансово-экономической работе</t>
  </si>
  <si>
    <t>на 2021 год</t>
  </si>
  <si>
    <t>на 2022 год</t>
  </si>
  <si>
    <t>Размер базы для начисления страховых взносов, руб на 2021 год</t>
  </si>
  <si>
    <t>сумма взноса на 2021 год, руб.</t>
  </si>
  <si>
    <t>Размер базы для начисления страховых взносов, руб на 2022год</t>
  </si>
  <si>
    <t>сумма взноса на 2022 год, руб.</t>
  </si>
  <si>
    <t>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</si>
  <si>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Заведующий хозяйством</t>
  </si>
  <si>
    <t>Сторож</t>
  </si>
  <si>
    <t>ежемесячная надбавка к должностному окладу, 25%</t>
  </si>
  <si>
    <t>Дворник</t>
  </si>
  <si>
    <t>Старший воспитатель</t>
  </si>
  <si>
    <t>ежемесячная надбавка к должностному окладу,25 %</t>
  </si>
  <si>
    <t>216 0701 0510180590 111 211 40</t>
  </si>
  <si>
    <t>216 0701 0510180590 119 213 40</t>
  </si>
  <si>
    <t>216 0701 0510193070 119 213 40</t>
  </si>
  <si>
    <t>Субсидии на финансовое обеспечение выполнения муниципального задания, доходы от оказания платных услуг, работ</t>
  </si>
  <si>
    <t>Наименование расходов</t>
  </si>
  <si>
    <t>Сумма пособия на 2021 год</t>
  </si>
  <si>
    <t>Сумма пособия на 2022 год</t>
  </si>
  <si>
    <t>Пособие по временной нетрудоспособности за счет работодателя</t>
  </si>
  <si>
    <t>216 0701 0510180590 111 266 40</t>
  </si>
  <si>
    <t>216 0701 0510193070 111 266 40</t>
  </si>
  <si>
    <t>2. Расчеты (обоснования) к плану финансово-хозяйственной деятельности государственного (муниципального) учреждения                                                                                                                                                                                   1. Расчеты (обоснования) выплат персоналу (строка 210)</t>
  </si>
  <si>
    <t xml:space="preserve">  Расчеты (обоснования) расходов на оплату труда</t>
  </si>
  <si>
    <t xml:space="preserve">                    Расчеты (обоснования) расходов на  выплаты персоналу</t>
  </si>
  <si>
    <t xml:space="preserve"> </t>
  </si>
  <si>
    <t>Сумма пособия на 2023 год</t>
  </si>
  <si>
    <t>по выплатам компенсационного характера 4%</t>
  </si>
  <si>
    <t>сумма взноса на 2023 год, руб.</t>
  </si>
  <si>
    <t>Размер базы для начисления страховых взносов, руб на 2022 год</t>
  </si>
  <si>
    <t>Размер базы для начисления страховых взносов, руб на 2023год</t>
  </si>
  <si>
    <t>на 2023 год</t>
  </si>
  <si>
    <t>Утверждено в плане ФХД</t>
  </si>
  <si>
    <t>Утверждено в плане ФХД на 2021г.</t>
  </si>
  <si>
    <t>Утверждено в плане ФХД на 2022г.</t>
  </si>
  <si>
    <t>Утверждено в плане ФХД на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</si>
</sst>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6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2" fillId="0" borderId="3" xfId="0" applyFont="1" applyBorder="1" applyAlignment="1"/>
    <xf numFmtId="0" fontId="2" fillId="0" borderId="0" xfId="0" applyFont="1" applyBorder="1" applyAlignment="1"/>
    <xf numFmtId="0" fontId="2" fillId="0" borderId="0" xfId="0" applyFont="1" applyAlignment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164" fontId="2" fillId="0" borderId="1" xfId="2" applyFont="1" applyBorder="1" applyAlignment="1">
      <alignment horizontal="center" wrapText="1"/>
    </xf>
    <xf numFmtId="0" fontId="2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0" fontId="0" fillId="0" borderId="0" xfId="0" applyFont="1"/>
    <xf numFmtId="49" fontId="2" fillId="0" borderId="0" xfId="0" applyNumberFormat="1" applyFont="1" applyBorder="1" applyAlignment="1">
      <alignment horizontal="center" wrapText="1"/>
    </xf>
    <xf numFmtId="164" fontId="2" fillId="0" borderId="0" xfId="2" applyFont="1" applyBorder="1" applyAlignment="1">
      <alignment horizontal="center" wrapText="1"/>
    </xf>
    <xf numFmtId="164" fontId="1" fillId="0" borderId="0" xfId="2" applyFont="1" applyBorder="1" applyAlignment="1">
      <alignment horizontal="center" wrapText="1"/>
    </xf>
    <xf numFmtId="164" fontId="0" fillId="0" borderId="0" xfId="0" applyNumberFormat="1" applyFont="1"/>
    <xf numFmtId="0" fontId="4" fillId="0" borderId="2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/>
    </xf>
    <xf numFmtId="0" fontId="5" fillId="0" borderId="1" xfId="0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164" fontId="2" fillId="0" borderId="0" xfId="2" applyFont="1" applyBorder="1"/>
    <xf numFmtId="164" fontId="1" fillId="0" borderId="0" xfId="2" applyFont="1" applyBorder="1"/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164" fontId="9" fillId="0" borderId="4" xfId="2" applyFont="1" applyBorder="1"/>
    <xf numFmtId="4" fontId="10" fillId="0" borderId="6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164" fontId="9" fillId="0" borderId="1" xfId="2" applyFont="1" applyBorder="1"/>
    <xf numFmtId="164" fontId="9" fillId="0" borderId="1" xfId="0" applyNumberFormat="1" applyFont="1" applyBorder="1"/>
    <xf numFmtId="0" fontId="8" fillId="0" borderId="1" xfId="0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164" fontId="11" fillId="0" borderId="1" xfId="2" applyFont="1" applyBorder="1"/>
    <xf numFmtId="0" fontId="2" fillId="0" borderId="6" xfId="0" applyFont="1" applyBorder="1" applyAlignment="1">
      <alignment horizontal="center"/>
    </xf>
    <xf numFmtId="0" fontId="9" fillId="0" borderId="6" xfId="0" applyFont="1" applyBorder="1"/>
    <xf numFmtId="0" fontId="8" fillId="0" borderId="6" xfId="0" applyFont="1" applyFill="1" applyBorder="1"/>
    <xf numFmtId="0" fontId="8" fillId="0" borderId="1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wrapText="1"/>
    </xf>
    <xf numFmtId="164" fontId="10" fillId="0" borderId="6" xfId="2" applyFont="1" applyFill="1" applyBorder="1" applyAlignment="1">
      <alignment horizontal="center" wrapText="1"/>
    </xf>
    <xf numFmtId="164" fontId="10" fillId="0" borderId="1" xfId="2" applyFont="1" applyFill="1" applyBorder="1" applyAlignment="1">
      <alignment horizontal="center" wrapText="1"/>
    </xf>
    <xf numFmtId="164" fontId="8" fillId="0" borderId="6" xfId="2" applyFont="1" applyFill="1" applyBorder="1" applyAlignment="1">
      <alignment horizontal="center"/>
    </xf>
    <xf numFmtId="164" fontId="10" fillId="2" borderId="6" xfId="2" applyFont="1" applyFill="1" applyBorder="1" applyAlignment="1">
      <alignment horizontal="center" wrapText="1"/>
    </xf>
    <xf numFmtId="164" fontId="10" fillId="2" borderId="1" xfId="2" applyFont="1" applyFill="1" applyBorder="1" applyAlignment="1">
      <alignment horizontal="center" wrapText="1"/>
    </xf>
    <xf numFmtId="164" fontId="9" fillId="0" borderId="6" xfId="2" applyFont="1" applyBorder="1"/>
    <xf numFmtId="1" fontId="8" fillId="0" borderId="1" xfId="1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vertical="center"/>
    </xf>
    <xf numFmtId="165" fontId="11" fillId="0" borderId="1" xfId="2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Alignment="1"/>
    <xf numFmtId="2" fontId="9" fillId="0" borderId="1" xfId="0" applyNumberFormat="1" applyFont="1" applyBorder="1" applyAlignment="1">
      <alignment horizontal="center"/>
    </xf>
    <xf numFmtId="43" fontId="9" fillId="0" borderId="1" xfId="0" applyNumberFormat="1" applyFont="1" applyBorder="1" applyAlignment="1">
      <alignment horizontal="center"/>
    </xf>
    <xf numFmtId="0" fontId="4" fillId="0" borderId="1" xfId="0" applyFont="1" applyBorder="1"/>
    <xf numFmtId="166" fontId="8" fillId="0" borderId="1" xfId="1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6" xfId="0" applyFont="1" applyBorder="1" applyAlignment="1">
      <alignment horizontal="center"/>
    </xf>
    <xf numFmtId="0" fontId="8" fillId="0" borderId="1" xfId="0" applyFont="1" applyFill="1" applyBorder="1" applyAlignment="1">
      <alignment wrapText="1"/>
    </xf>
    <xf numFmtId="164" fontId="8" fillId="3" borderId="1" xfId="2" applyFont="1" applyFill="1" applyBorder="1" applyAlignment="1">
      <alignment horizontal="center" vertical="center"/>
    </xf>
    <xf numFmtId="164" fontId="8" fillId="3" borderId="0" xfId="2" applyFont="1" applyFill="1" applyBorder="1" applyAlignment="1">
      <alignment horizontal="center" vertical="center"/>
    </xf>
    <xf numFmtId="164" fontId="12" fillId="3" borderId="0" xfId="2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2" fontId="12" fillId="3" borderId="6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164" fontId="11" fillId="0" borderId="1" xfId="2" applyFont="1" applyBorder="1" applyAlignment="1">
      <alignment horizontal="center" wrapText="1"/>
    </xf>
    <xf numFmtId="164" fontId="9" fillId="0" borderId="1" xfId="2" applyFont="1" applyBorder="1" applyAlignment="1">
      <alignment horizontal="center" wrapText="1"/>
    </xf>
    <xf numFmtId="0" fontId="2" fillId="3" borderId="3" xfId="0" applyFont="1" applyFill="1" applyBorder="1" applyAlignment="1">
      <alignment horizontal="left"/>
    </xf>
    <xf numFmtId="0" fontId="11" fillId="0" borderId="0" xfId="0" applyFont="1" applyBorder="1" applyAlignment="1">
      <alignment horizontal="center"/>
    </xf>
    <xf numFmtId="164" fontId="11" fillId="0" borderId="3" xfId="2" applyFont="1" applyBorder="1"/>
    <xf numFmtId="2" fontId="12" fillId="3" borderId="3" xfId="0" applyNumberFormat="1" applyFont="1" applyFill="1" applyBorder="1" applyAlignment="1">
      <alignment horizontal="center" vertical="center"/>
    </xf>
    <xf numFmtId="2" fontId="8" fillId="3" borderId="0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/>
    <xf numFmtId="164" fontId="4" fillId="0" borderId="1" xfId="2" applyFont="1" applyBorder="1" applyAlignment="1">
      <alignment horizontal="center" wrapText="1"/>
    </xf>
    <xf numFmtId="164" fontId="14" fillId="0" borderId="1" xfId="2" applyFont="1" applyBorder="1" applyAlignment="1">
      <alignment horizontal="center" wrapText="1"/>
    </xf>
    <xf numFmtId="0" fontId="15" fillId="0" borderId="0" xfId="0" applyFont="1"/>
    <xf numFmtId="0" fontId="4" fillId="0" borderId="3" xfId="0" applyFont="1" applyBorder="1" applyAlignment="1"/>
    <xf numFmtId="0" fontId="16" fillId="0" borderId="3" xfId="0" applyFont="1" applyBorder="1"/>
    <xf numFmtId="0" fontId="4" fillId="0" borderId="0" xfId="0" applyFont="1" applyBorder="1" applyAlignment="1"/>
    <xf numFmtId="0" fontId="4" fillId="0" borderId="0" xfId="0" applyFont="1" applyAlignment="1"/>
    <xf numFmtId="0" fontId="4" fillId="0" borderId="1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2" fillId="0" borderId="1" xfId="0" applyFont="1" applyBorder="1" applyAlignment="1">
      <alignment vertical="justify"/>
    </xf>
    <xf numFmtId="0" fontId="0" fillId="0" borderId="1" xfId="0" applyBorder="1" applyAlignment="1">
      <alignment vertical="justify"/>
    </xf>
    <xf numFmtId="0" fontId="14" fillId="0" borderId="1" xfId="0" applyFont="1" applyBorder="1" applyAlignment="1">
      <alignment horizontal="left" wrapText="1"/>
    </xf>
    <xf numFmtId="49" fontId="4" fillId="0" borderId="6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4" fillId="0" borderId="5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2" fontId="4" fillId="0" borderId="1" xfId="0" applyNumberFormat="1" applyFont="1" applyBorder="1" applyAlignment="1"/>
    <xf numFmtId="0" fontId="2" fillId="0" borderId="3" xfId="0" applyFont="1" applyBorder="1" applyAlignment="1">
      <alignment horizontal="left" wrapText="1"/>
    </xf>
    <xf numFmtId="0" fontId="4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0" fontId="2" fillId="0" borderId="0" xfId="0" applyFont="1" applyAlignment="1" applyProtection="1">
      <protection locked="0"/>
    </xf>
    <xf numFmtId="0" fontId="2" fillId="0" borderId="0" xfId="0" applyFont="1" applyAlignment="1"/>
    <xf numFmtId="0" fontId="2" fillId="3" borderId="7" xfId="0" applyFont="1" applyFill="1" applyBorder="1" applyAlignment="1">
      <alignment horizontal="left" wrapText="1"/>
    </xf>
    <xf numFmtId="0" fontId="0" fillId="0" borderId="7" xfId="0" applyBorder="1" applyAlignment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 wrapText="1"/>
    </xf>
    <xf numFmtId="0" fontId="2" fillId="0" borderId="2" xfId="0" applyFont="1" applyBorder="1" applyAlignment="1">
      <alignment vertical="justify"/>
    </xf>
    <xf numFmtId="0" fontId="0" fillId="0" borderId="8" xfId="0" applyBorder="1" applyAlignment="1">
      <alignment vertical="justify"/>
    </xf>
    <xf numFmtId="0" fontId="0" fillId="0" borderId="9" xfId="0" applyBorder="1" applyAlignment="1">
      <alignment vertical="justify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view="pageBreakPreview" topLeftCell="A49" zoomScaleNormal="100" zoomScaleSheetLayoutView="100" workbookViewId="0">
      <selection activeCell="K58" sqref="K58:K62"/>
    </sheetView>
  </sheetViews>
  <sheetFormatPr defaultRowHeight="15" x14ac:dyDescent="0.25"/>
  <cols>
    <col min="1" max="1" width="8.140625" style="1" customWidth="1"/>
    <col min="2" max="2" width="35.5703125" style="1" customWidth="1"/>
    <col min="3" max="3" width="9.7109375" style="1" customWidth="1"/>
    <col min="4" max="4" width="13.7109375" style="1" customWidth="1"/>
    <col min="5" max="5" width="12.140625" style="1" customWidth="1"/>
    <col min="6" max="6" width="14" style="1" customWidth="1"/>
    <col min="7" max="7" width="13.140625" style="1" customWidth="1"/>
    <col min="8" max="8" width="12.5703125" style="1" customWidth="1"/>
    <col min="9" max="9" width="12.140625" style="1" customWidth="1"/>
    <col min="10" max="10" width="17.140625" style="1" customWidth="1"/>
    <col min="11" max="11" width="16.140625" style="1" customWidth="1"/>
    <col min="12" max="16384" width="9.140625" style="1"/>
  </cols>
  <sheetData>
    <row r="1" spans="1:10" x14ac:dyDescent="0.25">
      <c r="A1" s="97" t="s">
        <v>68</v>
      </c>
      <c r="B1" s="97"/>
      <c r="C1" s="97"/>
      <c r="D1" s="97"/>
      <c r="E1" s="97"/>
      <c r="F1" s="97"/>
      <c r="G1" s="97"/>
      <c r="H1" s="97"/>
      <c r="I1" s="97"/>
      <c r="J1" s="97"/>
    </row>
    <row r="2" spans="1:10" x14ac:dyDescent="0.25">
      <c r="A2" s="6" t="s">
        <v>69</v>
      </c>
      <c r="B2" s="6"/>
      <c r="C2" s="55"/>
      <c r="D2" s="55"/>
      <c r="E2" s="55"/>
      <c r="F2" s="55"/>
      <c r="G2" s="55"/>
      <c r="H2" s="55"/>
      <c r="I2" s="55"/>
      <c r="J2" s="55"/>
    </row>
    <row r="3" spans="1:10" x14ac:dyDescent="0.25">
      <c r="A3" s="98" t="s">
        <v>24</v>
      </c>
      <c r="B3" s="98"/>
      <c r="C3" s="99" t="s">
        <v>58</v>
      </c>
      <c r="D3" s="99"/>
      <c r="E3" s="99"/>
      <c r="F3" s="99"/>
      <c r="G3" s="99"/>
      <c r="H3" s="99"/>
      <c r="I3" s="99"/>
      <c r="J3" s="99"/>
    </row>
    <row r="4" spans="1:10" x14ac:dyDescent="0.25">
      <c r="A4" s="6" t="s">
        <v>25</v>
      </c>
      <c r="B4" s="6"/>
      <c r="C4" s="100" t="s">
        <v>26</v>
      </c>
      <c r="D4" s="100"/>
      <c r="E4" s="100"/>
      <c r="F4" s="100"/>
      <c r="G4" s="100"/>
      <c r="H4" s="100"/>
      <c r="I4" s="100"/>
      <c r="J4" s="100"/>
    </row>
    <row r="5" spans="1:10" x14ac:dyDescent="0.25">
      <c r="A5" s="56"/>
      <c r="B5" s="6" t="s">
        <v>45</v>
      </c>
      <c r="C5" s="6"/>
      <c r="D5" s="6"/>
      <c r="E5" s="6"/>
      <c r="F5" s="6"/>
      <c r="G5" s="6"/>
      <c r="H5" s="6"/>
      <c r="I5" s="6"/>
      <c r="J5" s="6"/>
    </row>
    <row r="6" spans="1:10" x14ac:dyDescent="0.25">
      <c r="A6" s="101" t="s">
        <v>21</v>
      </c>
      <c r="B6" s="102" t="s">
        <v>37</v>
      </c>
      <c r="C6" s="102" t="s">
        <v>38</v>
      </c>
      <c r="D6" s="102" t="s">
        <v>0</v>
      </c>
      <c r="E6" s="102"/>
      <c r="F6" s="102"/>
      <c r="G6" s="102"/>
      <c r="H6" s="102" t="s">
        <v>54</v>
      </c>
      <c r="I6" s="102" t="s">
        <v>40</v>
      </c>
      <c r="J6" s="102" t="s">
        <v>41</v>
      </c>
    </row>
    <row r="7" spans="1:10" x14ac:dyDescent="0.25">
      <c r="A7" s="101"/>
      <c r="B7" s="102"/>
      <c r="C7" s="102"/>
      <c r="D7" s="102" t="s">
        <v>1</v>
      </c>
      <c r="E7" s="102" t="s">
        <v>2</v>
      </c>
      <c r="F7" s="102"/>
      <c r="G7" s="102"/>
      <c r="H7" s="102"/>
      <c r="I7" s="102"/>
      <c r="J7" s="102"/>
    </row>
    <row r="8" spans="1:10" x14ac:dyDescent="0.25">
      <c r="A8" s="101"/>
      <c r="B8" s="102"/>
      <c r="C8" s="102"/>
      <c r="D8" s="102"/>
      <c r="E8" s="102" t="s">
        <v>3</v>
      </c>
      <c r="F8" s="102" t="s">
        <v>73</v>
      </c>
      <c r="G8" s="102" t="s">
        <v>42</v>
      </c>
      <c r="H8" s="102"/>
      <c r="I8" s="102"/>
      <c r="J8" s="102"/>
    </row>
    <row r="9" spans="1:10" x14ac:dyDescent="0.25">
      <c r="A9" s="101"/>
      <c r="B9" s="102"/>
      <c r="C9" s="102"/>
      <c r="D9" s="102"/>
      <c r="E9" s="102"/>
      <c r="F9" s="102"/>
      <c r="G9" s="102"/>
      <c r="H9" s="102"/>
      <c r="I9" s="102"/>
      <c r="J9" s="102"/>
    </row>
    <row r="10" spans="1:10" ht="52.5" customHeight="1" x14ac:dyDescent="0.25">
      <c r="A10" s="101"/>
      <c r="B10" s="102"/>
      <c r="C10" s="102"/>
      <c r="D10" s="102"/>
      <c r="E10" s="102"/>
      <c r="F10" s="102"/>
      <c r="G10" s="102"/>
      <c r="H10" s="102"/>
      <c r="I10" s="102"/>
      <c r="J10" s="102"/>
    </row>
    <row r="11" spans="1:10" x14ac:dyDescent="0.25">
      <c r="A11" s="3">
        <v>1</v>
      </c>
      <c r="B11" s="18">
        <v>2</v>
      </c>
      <c r="C11" s="18">
        <v>3</v>
      </c>
      <c r="D11" s="3">
        <v>4</v>
      </c>
      <c r="E11" s="18">
        <v>5</v>
      </c>
      <c r="F11" s="18">
        <v>6</v>
      </c>
      <c r="G11" s="18">
        <v>7</v>
      </c>
      <c r="H11" s="3">
        <v>8</v>
      </c>
      <c r="I11" s="3">
        <v>9</v>
      </c>
      <c r="J11" s="3">
        <v>10</v>
      </c>
    </row>
    <row r="12" spans="1:10" x14ac:dyDescent="0.25">
      <c r="A12" s="40">
        <v>1</v>
      </c>
      <c r="B12" s="19" t="s">
        <v>52</v>
      </c>
      <c r="C12" s="28">
        <v>0.5</v>
      </c>
      <c r="D12" s="29">
        <f>E12+F12+G12+H12</f>
        <v>14117.05</v>
      </c>
      <c r="E12" s="37">
        <v>8708</v>
      </c>
      <c r="F12" s="30"/>
      <c r="G12" s="58">
        <v>3232.05</v>
      </c>
      <c r="H12" s="57">
        <f>E12*0.25</f>
        <v>2177</v>
      </c>
      <c r="I12" s="32">
        <f>D12*0.8</f>
        <v>11293.64</v>
      </c>
      <c r="J12" s="33">
        <f>C12*(D12+I12)*12</f>
        <v>152464.13999999998</v>
      </c>
    </row>
    <row r="13" spans="1:10" x14ac:dyDescent="0.25">
      <c r="A13" s="40">
        <v>2</v>
      </c>
      <c r="B13" s="19" t="s">
        <v>16</v>
      </c>
      <c r="C13" s="34">
        <v>0.75</v>
      </c>
      <c r="D13" s="29">
        <f t="shared" ref="D13:D19" si="0">E13+F13+G13+H13</f>
        <v>11923.95</v>
      </c>
      <c r="E13" s="37">
        <v>8063</v>
      </c>
      <c r="F13" s="30"/>
      <c r="G13" s="31">
        <v>1985.95</v>
      </c>
      <c r="H13" s="57">
        <v>1875</v>
      </c>
      <c r="I13" s="32">
        <f>D13*0.8</f>
        <v>9539.1600000000017</v>
      </c>
      <c r="J13" s="33">
        <f>C13*(D13+I13)*12</f>
        <v>193167.99</v>
      </c>
    </row>
    <row r="14" spans="1:10" x14ac:dyDescent="0.25">
      <c r="A14" s="40">
        <v>3</v>
      </c>
      <c r="B14" s="20" t="s">
        <v>17</v>
      </c>
      <c r="C14" s="34">
        <v>1.5</v>
      </c>
      <c r="D14" s="29">
        <f t="shared" si="0"/>
        <v>14891.369999999999</v>
      </c>
      <c r="E14" s="37">
        <v>8493</v>
      </c>
      <c r="F14" s="35">
        <f>E14*4%</f>
        <v>339.72</v>
      </c>
      <c r="G14" s="31">
        <v>3935.4</v>
      </c>
      <c r="H14" s="57">
        <f t="shared" ref="H14:H19" si="1">E14*0.25</f>
        <v>2123.25</v>
      </c>
      <c r="I14" s="32">
        <f>D14*0.8</f>
        <v>11913.096</v>
      </c>
      <c r="J14" s="33">
        <v>482480.48</v>
      </c>
    </row>
    <row r="15" spans="1:10" x14ac:dyDescent="0.25">
      <c r="A15" s="40">
        <v>4</v>
      </c>
      <c r="B15" s="21" t="s">
        <v>18</v>
      </c>
      <c r="C15" s="36">
        <v>0.5</v>
      </c>
      <c r="D15" s="29">
        <f t="shared" si="0"/>
        <v>13066.880000000001</v>
      </c>
      <c r="E15" s="37">
        <v>8063</v>
      </c>
      <c r="F15" s="35">
        <f t="shared" ref="F15:F16" si="2">E15*4%</f>
        <v>322.52</v>
      </c>
      <c r="G15" s="31">
        <v>2665.61</v>
      </c>
      <c r="H15" s="57">
        <f t="shared" si="1"/>
        <v>2015.75</v>
      </c>
      <c r="I15" s="32">
        <f t="shared" ref="I15:I19" si="3">D15*0.8</f>
        <v>10453.504000000001</v>
      </c>
      <c r="J15" s="33">
        <f t="shared" ref="J15:J17" si="4">C15*(D15+I15)*12</f>
        <v>141122.304</v>
      </c>
    </row>
    <row r="16" spans="1:10" x14ac:dyDescent="0.25">
      <c r="A16" s="40">
        <v>5</v>
      </c>
      <c r="B16" s="22" t="s">
        <v>20</v>
      </c>
      <c r="C16" s="36">
        <v>0.5</v>
      </c>
      <c r="D16" s="29">
        <f t="shared" si="0"/>
        <v>12520.19</v>
      </c>
      <c r="E16" s="37">
        <v>8063</v>
      </c>
      <c r="F16" s="35">
        <f t="shared" si="2"/>
        <v>322.52</v>
      </c>
      <c r="G16" s="31">
        <v>2118.92</v>
      </c>
      <c r="H16" s="57">
        <f t="shared" si="1"/>
        <v>2015.75</v>
      </c>
      <c r="I16" s="32">
        <f t="shared" si="3"/>
        <v>10016.152000000002</v>
      </c>
      <c r="J16" s="33">
        <f t="shared" si="4"/>
        <v>135218.05200000003</v>
      </c>
    </row>
    <row r="17" spans="1:10" x14ac:dyDescent="0.25">
      <c r="A17" s="40">
        <v>6</v>
      </c>
      <c r="B17" s="59" t="s">
        <v>53</v>
      </c>
      <c r="C17" s="34">
        <v>3.3</v>
      </c>
      <c r="D17" s="29">
        <f t="shared" si="0"/>
        <v>13453.11</v>
      </c>
      <c r="E17" s="37">
        <v>8063</v>
      </c>
      <c r="F17" s="37">
        <v>1368.27</v>
      </c>
      <c r="G17" s="31">
        <v>2006.09</v>
      </c>
      <c r="H17" s="57">
        <f t="shared" si="1"/>
        <v>2015.75</v>
      </c>
      <c r="I17" s="32">
        <f t="shared" si="3"/>
        <v>10762.488000000001</v>
      </c>
      <c r="J17" s="33">
        <f t="shared" si="4"/>
        <v>958937.68079999997</v>
      </c>
    </row>
    <row r="18" spans="1:10" ht="24.75" x14ac:dyDescent="0.25">
      <c r="A18" s="40">
        <v>7</v>
      </c>
      <c r="B18" s="22" t="s">
        <v>19</v>
      </c>
      <c r="C18" s="36">
        <v>0.25</v>
      </c>
      <c r="D18" s="29">
        <f t="shared" si="0"/>
        <v>12172.2</v>
      </c>
      <c r="E18" s="37">
        <v>8493</v>
      </c>
      <c r="F18" s="38"/>
      <c r="G18" s="31">
        <v>1555.95</v>
      </c>
      <c r="H18" s="57">
        <f t="shared" si="1"/>
        <v>2123.25</v>
      </c>
      <c r="I18" s="32">
        <f t="shared" si="3"/>
        <v>9737.76</v>
      </c>
      <c r="J18" s="33">
        <v>80542.92</v>
      </c>
    </row>
    <row r="19" spans="1:10" x14ac:dyDescent="0.25">
      <c r="A19" s="40">
        <v>8</v>
      </c>
      <c r="B19" s="19" t="s">
        <v>55</v>
      </c>
      <c r="C19" s="36">
        <v>0.35</v>
      </c>
      <c r="D19" s="29">
        <f t="shared" si="0"/>
        <v>12064.7</v>
      </c>
      <c r="E19" s="37">
        <v>8063</v>
      </c>
      <c r="F19" s="38"/>
      <c r="G19" s="31">
        <v>1985.95</v>
      </c>
      <c r="H19" s="57">
        <f t="shared" si="1"/>
        <v>2015.75</v>
      </c>
      <c r="I19" s="32">
        <f t="shared" si="3"/>
        <v>9651.76</v>
      </c>
      <c r="J19" s="33">
        <f t="shared" ref="J19" si="5">C19*(D19+I19)*12</f>
        <v>91209.131999999998</v>
      </c>
    </row>
    <row r="20" spans="1:10" x14ac:dyDescent="0.25">
      <c r="A20" s="103" t="s">
        <v>36</v>
      </c>
      <c r="B20" s="104"/>
      <c r="C20" s="39">
        <f>SUM(C12:C19)</f>
        <v>7.6499999999999995</v>
      </c>
      <c r="D20" s="39">
        <f>SUM(D12:D19)</f>
        <v>104209.45</v>
      </c>
      <c r="E20" s="32"/>
      <c r="F20" s="32"/>
      <c r="G20" s="32"/>
      <c r="H20" s="32"/>
      <c r="I20" s="32"/>
      <c r="J20" s="39">
        <f>SUM(J12:J19)</f>
        <v>2235142.6988000004</v>
      </c>
    </row>
    <row r="21" spans="1:10" x14ac:dyDescent="0.25">
      <c r="A21" s="56"/>
      <c r="B21" s="6" t="s">
        <v>46</v>
      </c>
      <c r="C21" s="6"/>
      <c r="D21" s="6"/>
      <c r="E21" s="6"/>
      <c r="F21" s="6"/>
      <c r="G21" s="6"/>
      <c r="H21" s="6"/>
      <c r="I21" s="6"/>
      <c r="J21" s="6"/>
    </row>
    <row r="22" spans="1:10" x14ac:dyDescent="0.25">
      <c r="A22" s="101" t="s">
        <v>21</v>
      </c>
      <c r="B22" s="102" t="s">
        <v>37</v>
      </c>
      <c r="C22" s="102" t="s">
        <v>38</v>
      </c>
      <c r="D22" s="102" t="s">
        <v>0</v>
      </c>
      <c r="E22" s="102"/>
      <c r="F22" s="102"/>
      <c r="G22" s="102"/>
      <c r="H22" s="102" t="s">
        <v>39</v>
      </c>
      <c r="I22" s="102" t="s">
        <v>40</v>
      </c>
      <c r="J22" s="102" t="s">
        <v>41</v>
      </c>
    </row>
    <row r="23" spans="1:10" x14ac:dyDescent="0.25">
      <c r="A23" s="101"/>
      <c r="B23" s="102"/>
      <c r="C23" s="102"/>
      <c r="D23" s="102" t="s">
        <v>1</v>
      </c>
      <c r="E23" s="102" t="s">
        <v>2</v>
      </c>
      <c r="F23" s="102"/>
      <c r="G23" s="102"/>
      <c r="H23" s="102"/>
      <c r="I23" s="102"/>
      <c r="J23" s="102"/>
    </row>
    <row r="24" spans="1:10" x14ac:dyDescent="0.25">
      <c r="A24" s="101"/>
      <c r="B24" s="102"/>
      <c r="C24" s="102"/>
      <c r="D24" s="102"/>
      <c r="E24" s="102" t="s">
        <v>3</v>
      </c>
      <c r="F24" s="102" t="s">
        <v>73</v>
      </c>
      <c r="G24" s="102" t="s">
        <v>42</v>
      </c>
      <c r="H24" s="102"/>
      <c r="I24" s="102"/>
      <c r="J24" s="102"/>
    </row>
    <row r="25" spans="1:10" x14ac:dyDescent="0.25">
      <c r="A25" s="101"/>
      <c r="B25" s="102"/>
      <c r="C25" s="102"/>
      <c r="D25" s="102"/>
      <c r="E25" s="102"/>
      <c r="F25" s="102"/>
      <c r="G25" s="102"/>
      <c r="H25" s="102"/>
      <c r="I25" s="102"/>
      <c r="J25" s="102"/>
    </row>
    <row r="26" spans="1:10" ht="52.5" customHeight="1" x14ac:dyDescent="0.25">
      <c r="A26" s="101"/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0" x14ac:dyDescent="0.25">
      <c r="A27" s="3">
        <v>1</v>
      </c>
      <c r="B27" s="18">
        <v>2</v>
      </c>
      <c r="C27" s="18">
        <v>3</v>
      </c>
      <c r="D27" s="3">
        <v>4</v>
      </c>
      <c r="E27" s="18">
        <v>5</v>
      </c>
      <c r="F27" s="18">
        <v>6</v>
      </c>
      <c r="G27" s="18">
        <v>7</v>
      </c>
      <c r="H27" s="3">
        <v>8</v>
      </c>
      <c r="I27" s="3">
        <v>9</v>
      </c>
      <c r="J27" s="3">
        <v>10</v>
      </c>
    </row>
    <row r="28" spans="1:10" x14ac:dyDescent="0.25">
      <c r="A28" s="40">
        <v>1</v>
      </c>
      <c r="B28" s="19" t="s">
        <v>52</v>
      </c>
      <c r="C28" s="28">
        <v>0.5</v>
      </c>
      <c r="D28" s="29">
        <f>E28+F28+G28+H28</f>
        <v>14117.05</v>
      </c>
      <c r="E28" s="37">
        <v>8708</v>
      </c>
      <c r="F28" s="30"/>
      <c r="G28" s="58">
        <v>3232.05</v>
      </c>
      <c r="H28" s="57">
        <f>E28*0.25</f>
        <v>2177</v>
      </c>
      <c r="I28" s="32">
        <f>D28*0.8</f>
        <v>11293.64</v>
      </c>
      <c r="J28" s="33">
        <f>C28*(D28+I28)*12</f>
        <v>152464.13999999998</v>
      </c>
    </row>
    <row r="29" spans="1:10" x14ac:dyDescent="0.25">
      <c r="A29" s="40">
        <v>2</v>
      </c>
      <c r="B29" s="19" t="s">
        <v>16</v>
      </c>
      <c r="C29" s="34">
        <v>0.75</v>
      </c>
      <c r="D29" s="29">
        <f t="shared" ref="D29:D35" si="6">E29+F29+G29+H29</f>
        <v>11923.95</v>
      </c>
      <c r="E29" s="37">
        <v>8063</v>
      </c>
      <c r="F29" s="30"/>
      <c r="G29" s="31">
        <v>1985.95</v>
      </c>
      <c r="H29" s="57">
        <v>1875</v>
      </c>
      <c r="I29" s="32">
        <f>D29*0.8</f>
        <v>9539.1600000000017</v>
      </c>
      <c r="J29" s="33">
        <f>C29*(D29+I29)*12</f>
        <v>193167.99</v>
      </c>
    </row>
    <row r="30" spans="1:10" x14ac:dyDescent="0.25">
      <c r="A30" s="40">
        <v>3</v>
      </c>
      <c r="B30" s="20" t="s">
        <v>17</v>
      </c>
      <c r="C30" s="34">
        <v>1.5</v>
      </c>
      <c r="D30" s="29">
        <f t="shared" si="6"/>
        <v>14891.369999999999</v>
      </c>
      <c r="E30" s="37">
        <v>8493</v>
      </c>
      <c r="F30" s="35">
        <f>E30*4%</f>
        <v>339.72</v>
      </c>
      <c r="G30" s="31">
        <v>3935.4</v>
      </c>
      <c r="H30" s="57">
        <f t="shared" ref="H30:H35" si="7">E30*0.25</f>
        <v>2123.25</v>
      </c>
      <c r="I30" s="32">
        <f>D30*0.8</f>
        <v>11913.096</v>
      </c>
      <c r="J30" s="33">
        <v>482480.48</v>
      </c>
    </row>
    <row r="31" spans="1:10" x14ac:dyDescent="0.25">
      <c r="A31" s="40">
        <v>4</v>
      </c>
      <c r="B31" s="21" t="s">
        <v>18</v>
      </c>
      <c r="C31" s="36">
        <v>0.5</v>
      </c>
      <c r="D31" s="29">
        <f t="shared" si="6"/>
        <v>13066.880000000001</v>
      </c>
      <c r="E31" s="37">
        <v>8063</v>
      </c>
      <c r="F31" s="35">
        <f t="shared" ref="F31:F32" si="8">E31*4%</f>
        <v>322.52</v>
      </c>
      <c r="G31" s="31">
        <v>2665.61</v>
      </c>
      <c r="H31" s="57">
        <f t="shared" si="7"/>
        <v>2015.75</v>
      </c>
      <c r="I31" s="32">
        <f t="shared" ref="I31:I35" si="9">D31*0.8</f>
        <v>10453.504000000001</v>
      </c>
      <c r="J31" s="33">
        <f t="shared" ref="J31:J35" si="10">C31*(D31+I31)*12</f>
        <v>141122.304</v>
      </c>
    </row>
    <row r="32" spans="1:10" x14ac:dyDescent="0.25">
      <c r="A32" s="40">
        <v>5</v>
      </c>
      <c r="B32" s="22" t="s">
        <v>20</v>
      </c>
      <c r="C32" s="36">
        <v>0.5</v>
      </c>
      <c r="D32" s="29">
        <f t="shared" si="6"/>
        <v>12520.19</v>
      </c>
      <c r="E32" s="37">
        <v>8063</v>
      </c>
      <c r="F32" s="35">
        <f t="shared" si="8"/>
        <v>322.52</v>
      </c>
      <c r="G32" s="31">
        <v>2118.92</v>
      </c>
      <c r="H32" s="57">
        <f t="shared" si="7"/>
        <v>2015.75</v>
      </c>
      <c r="I32" s="32">
        <f t="shared" si="9"/>
        <v>10016.152000000002</v>
      </c>
      <c r="J32" s="33">
        <f t="shared" si="10"/>
        <v>135218.05200000003</v>
      </c>
    </row>
    <row r="33" spans="1:10" x14ac:dyDescent="0.25">
      <c r="A33" s="40">
        <v>6</v>
      </c>
      <c r="B33" s="59" t="s">
        <v>53</v>
      </c>
      <c r="C33" s="34">
        <v>3.3</v>
      </c>
      <c r="D33" s="29">
        <f t="shared" si="6"/>
        <v>13453.11</v>
      </c>
      <c r="E33" s="37">
        <v>8063</v>
      </c>
      <c r="F33" s="37">
        <v>1368.27</v>
      </c>
      <c r="G33" s="31">
        <v>2006.09</v>
      </c>
      <c r="H33" s="57">
        <f t="shared" si="7"/>
        <v>2015.75</v>
      </c>
      <c r="I33" s="32">
        <f t="shared" si="9"/>
        <v>10762.488000000001</v>
      </c>
      <c r="J33" s="33">
        <f t="shared" si="10"/>
        <v>958937.68079999997</v>
      </c>
    </row>
    <row r="34" spans="1:10" ht="24.75" x14ac:dyDescent="0.25">
      <c r="A34" s="40">
        <v>7</v>
      </c>
      <c r="B34" s="22" t="s">
        <v>19</v>
      </c>
      <c r="C34" s="36">
        <v>0.25</v>
      </c>
      <c r="D34" s="29">
        <f t="shared" si="6"/>
        <v>12172.2</v>
      </c>
      <c r="E34" s="37">
        <v>8493</v>
      </c>
      <c r="F34" s="38"/>
      <c r="G34" s="31">
        <v>1555.95</v>
      </c>
      <c r="H34" s="57">
        <f t="shared" si="7"/>
        <v>2123.25</v>
      </c>
      <c r="I34" s="32">
        <f t="shared" si="9"/>
        <v>9737.76</v>
      </c>
      <c r="J34" s="33">
        <v>80542.92</v>
      </c>
    </row>
    <row r="35" spans="1:10" x14ac:dyDescent="0.25">
      <c r="A35" s="40">
        <v>8</v>
      </c>
      <c r="B35" s="19" t="s">
        <v>55</v>
      </c>
      <c r="C35" s="36">
        <v>0.35</v>
      </c>
      <c r="D35" s="29">
        <f t="shared" si="6"/>
        <v>12064.7</v>
      </c>
      <c r="E35" s="37">
        <v>8063</v>
      </c>
      <c r="F35" s="38"/>
      <c r="G35" s="31">
        <v>1985.95</v>
      </c>
      <c r="H35" s="57">
        <f t="shared" si="7"/>
        <v>2015.75</v>
      </c>
      <c r="I35" s="32">
        <f t="shared" si="9"/>
        <v>9651.76</v>
      </c>
      <c r="J35" s="33">
        <f t="shared" si="10"/>
        <v>91209.131999999998</v>
      </c>
    </row>
    <row r="36" spans="1:10" x14ac:dyDescent="0.25">
      <c r="A36" s="103" t="s">
        <v>36</v>
      </c>
      <c r="B36" s="104"/>
      <c r="C36" s="39">
        <f>SUM(C28:C35)</f>
        <v>7.6499999999999995</v>
      </c>
      <c r="D36" s="39">
        <f>SUM(D28:D31)</f>
        <v>53999.25</v>
      </c>
      <c r="E36" s="32"/>
      <c r="F36" s="32"/>
      <c r="G36" s="32"/>
      <c r="H36" s="32"/>
      <c r="I36" s="32"/>
      <c r="J36" s="39">
        <f>SUM(J28:J35)</f>
        <v>2235142.6988000004</v>
      </c>
    </row>
    <row r="37" spans="1:10" x14ac:dyDescent="0.25">
      <c r="A37" s="56"/>
      <c r="B37" s="6" t="s">
        <v>77</v>
      </c>
      <c r="C37" s="6"/>
      <c r="D37" s="6" t="s">
        <v>71</v>
      </c>
      <c r="E37" s="6"/>
      <c r="F37" s="6"/>
      <c r="G37" s="6"/>
      <c r="H37" s="6"/>
      <c r="I37" s="6"/>
      <c r="J37" s="6"/>
    </row>
    <row r="38" spans="1:10" x14ac:dyDescent="0.25">
      <c r="A38" s="101" t="s">
        <v>21</v>
      </c>
      <c r="B38" s="102" t="s">
        <v>37</v>
      </c>
      <c r="C38" s="102" t="s">
        <v>38</v>
      </c>
      <c r="D38" s="102" t="s">
        <v>0</v>
      </c>
      <c r="E38" s="102"/>
      <c r="F38" s="102"/>
      <c r="G38" s="102"/>
      <c r="H38" s="102" t="s">
        <v>39</v>
      </c>
      <c r="I38" s="102" t="s">
        <v>40</v>
      </c>
      <c r="J38" s="102" t="s">
        <v>41</v>
      </c>
    </row>
    <row r="39" spans="1:10" x14ac:dyDescent="0.25">
      <c r="A39" s="101"/>
      <c r="B39" s="102"/>
      <c r="C39" s="102"/>
      <c r="D39" s="102" t="s">
        <v>1</v>
      </c>
      <c r="E39" s="102" t="s">
        <v>2</v>
      </c>
      <c r="F39" s="102"/>
      <c r="G39" s="102"/>
      <c r="H39" s="102"/>
      <c r="I39" s="102"/>
      <c r="J39" s="102"/>
    </row>
    <row r="40" spans="1:10" x14ac:dyDescent="0.25">
      <c r="A40" s="101"/>
      <c r="B40" s="102"/>
      <c r="C40" s="102"/>
      <c r="D40" s="102"/>
      <c r="E40" s="102" t="s">
        <v>3</v>
      </c>
      <c r="F40" s="102" t="s">
        <v>73</v>
      </c>
      <c r="G40" s="102" t="s">
        <v>42</v>
      </c>
      <c r="H40" s="102"/>
      <c r="I40" s="102"/>
      <c r="J40" s="102"/>
    </row>
    <row r="41" spans="1:10" x14ac:dyDescent="0.25">
      <c r="A41" s="101"/>
      <c r="B41" s="102"/>
      <c r="C41" s="102"/>
      <c r="D41" s="102"/>
      <c r="E41" s="102"/>
      <c r="F41" s="102"/>
      <c r="G41" s="102"/>
      <c r="H41" s="102"/>
      <c r="I41" s="102"/>
      <c r="J41" s="102"/>
    </row>
    <row r="42" spans="1:10" ht="52.5" customHeight="1" x14ac:dyDescent="0.25">
      <c r="A42" s="101"/>
      <c r="B42" s="102"/>
      <c r="C42" s="102"/>
      <c r="D42" s="102"/>
      <c r="E42" s="102"/>
      <c r="F42" s="102"/>
      <c r="G42" s="102"/>
      <c r="H42" s="102"/>
      <c r="I42" s="102"/>
      <c r="J42" s="102"/>
    </row>
    <row r="43" spans="1:10" x14ac:dyDescent="0.25">
      <c r="A43" s="3">
        <v>1</v>
      </c>
      <c r="B43" s="18">
        <v>2</v>
      </c>
      <c r="C43" s="18">
        <v>3</v>
      </c>
      <c r="D43" s="3">
        <v>4</v>
      </c>
      <c r="E43" s="18">
        <v>5</v>
      </c>
      <c r="F43" s="18">
        <v>6</v>
      </c>
      <c r="G43" s="18">
        <v>7</v>
      </c>
      <c r="H43" s="3">
        <v>8</v>
      </c>
      <c r="I43" s="3">
        <v>9</v>
      </c>
      <c r="J43" s="3">
        <v>10</v>
      </c>
    </row>
    <row r="44" spans="1:10" x14ac:dyDescent="0.25">
      <c r="A44" s="40">
        <v>1</v>
      </c>
      <c r="B44" s="19" t="s">
        <v>52</v>
      </c>
      <c r="C44" s="28">
        <v>0.5</v>
      </c>
      <c r="D44" s="29">
        <f>E44+F44+G44+H44</f>
        <v>14117.05</v>
      </c>
      <c r="E44" s="37">
        <v>8708</v>
      </c>
      <c r="F44" s="30"/>
      <c r="G44" s="58">
        <v>3232.05</v>
      </c>
      <c r="H44" s="57">
        <f>E44*0.25</f>
        <v>2177</v>
      </c>
      <c r="I44" s="32">
        <f>D44*0.8</f>
        <v>11293.64</v>
      </c>
      <c r="J44" s="33">
        <f>C44*(D44+I44)*12</f>
        <v>152464.13999999998</v>
      </c>
    </row>
    <row r="45" spans="1:10" x14ac:dyDescent="0.25">
      <c r="A45" s="40">
        <v>2</v>
      </c>
      <c r="B45" s="19" t="s">
        <v>16</v>
      </c>
      <c r="C45" s="34">
        <v>0.75</v>
      </c>
      <c r="D45" s="29">
        <f t="shared" ref="D45:D51" si="11">E45+F45+G45+H45</f>
        <v>11923.95</v>
      </c>
      <c r="E45" s="37">
        <v>8063</v>
      </c>
      <c r="F45" s="30"/>
      <c r="G45" s="31">
        <v>1985.95</v>
      </c>
      <c r="H45" s="57">
        <v>1875</v>
      </c>
      <c r="I45" s="32">
        <f>D45*0.8</f>
        <v>9539.1600000000017</v>
      </c>
      <c r="J45" s="33">
        <f>C45*(D45+I45)*12</f>
        <v>193167.99</v>
      </c>
    </row>
    <row r="46" spans="1:10" x14ac:dyDescent="0.25">
      <c r="A46" s="40">
        <v>3</v>
      </c>
      <c r="B46" s="20" t="s">
        <v>17</v>
      </c>
      <c r="C46" s="34">
        <v>1.5</v>
      </c>
      <c r="D46" s="29">
        <f t="shared" si="11"/>
        <v>14891.369999999999</v>
      </c>
      <c r="E46" s="37">
        <v>8493</v>
      </c>
      <c r="F46" s="35">
        <f>E46*4%</f>
        <v>339.72</v>
      </c>
      <c r="G46" s="31">
        <v>3935.4</v>
      </c>
      <c r="H46" s="57">
        <f t="shared" ref="H46:H51" si="12">E46*0.25</f>
        <v>2123.25</v>
      </c>
      <c r="I46" s="32">
        <f>D46*0.8</f>
        <v>11913.096</v>
      </c>
      <c r="J46" s="33">
        <v>482480.48</v>
      </c>
    </row>
    <row r="47" spans="1:10" x14ac:dyDescent="0.25">
      <c r="A47" s="40">
        <v>4</v>
      </c>
      <c r="B47" s="21" t="s">
        <v>18</v>
      </c>
      <c r="C47" s="36">
        <v>0.5</v>
      </c>
      <c r="D47" s="29">
        <f t="shared" si="11"/>
        <v>13066.880000000001</v>
      </c>
      <c r="E47" s="37">
        <v>8063</v>
      </c>
      <c r="F47" s="35">
        <f t="shared" ref="F47:F48" si="13">E47*4%</f>
        <v>322.52</v>
      </c>
      <c r="G47" s="31">
        <v>2665.61</v>
      </c>
      <c r="H47" s="57">
        <f t="shared" si="12"/>
        <v>2015.75</v>
      </c>
      <c r="I47" s="32">
        <f t="shared" ref="I47:I51" si="14">D47*0.8</f>
        <v>10453.504000000001</v>
      </c>
      <c r="J47" s="33">
        <f t="shared" ref="J47:J49" si="15">C47*(D47+I47)*12</f>
        <v>141122.304</v>
      </c>
    </row>
    <row r="48" spans="1:10" x14ac:dyDescent="0.25">
      <c r="A48" s="40">
        <v>5</v>
      </c>
      <c r="B48" s="22" t="s">
        <v>20</v>
      </c>
      <c r="C48" s="36">
        <v>0.5</v>
      </c>
      <c r="D48" s="29">
        <f t="shared" si="11"/>
        <v>12520.19</v>
      </c>
      <c r="E48" s="37">
        <v>8063</v>
      </c>
      <c r="F48" s="35">
        <f t="shared" si="13"/>
        <v>322.52</v>
      </c>
      <c r="G48" s="31">
        <v>2118.92</v>
      </c>
      <c r="H48" s="57">
        <f t="shared" si="12"/>
        <v>2015.75</v>
      </c>
      <c r="I48" s="32">
        <f t="shared" si="14"/>
        <v>10016.152000000002</v>
      </c>
      <c r="J48" s="33">
        <f t="shared" si="15"/>
        <v>135218.05200000003</v>
      </c>
    </row>
    <row r="49" spans="1:11" x14ac:dyDescent="0.25">
      <c r="A49" s="40">
        <v>6</v>
      </c>
      <c r="B49" s="59" t="s">
        <v>53</v>
      </c>
      <c r="C49" s="34">
        <v>3.3</v>
      </c>
      <c r="D49" s="29">
        <f t="shared" si="11"/>
        <v>13453.11</v>
      </c>
      <c r="E49" s="37">
        <v>8063</v>
      </c>
      <c r="F49" s="37">
        <v>1368.27</v>
      </c>
      <c r="G49" s="31">
        <v>2006.09</v>
      </c>
      <c r="H49" s="57">
        <f t="shared" si="12"/>
        <v>2015.75</v>
      </c>
      <c r="I49" s="32">
        <f t="shared" si="14"/>
        <v>10762.488000000001</v>
      </c>
      <c r="J49" s="33">
        <f t="shared" si="15"/>
        <v>958937.68079999997</v>
      </c>
    </row>
    <row r="50" spans="1:11" ht="24.75" x14ac:dyDescent="0.25">
      <c r="A50" s="40">
        <v>7</v>
      </c>
      <c r="B50" s="22" t="s">
        <v>19</v>
      </c>
      <c r="C50" s="36">
        <v>0.25</v>
      </c>
      <c r="D50" s="29">
        <f t="shared" si="11"/>
        <v>12172.2</v>
      </c>
      <c r="E50" s="37">
        <v>8493</v>
      </c>
      <c r="F50" s="38"/>
      <c r="G50" s="31">
        <v>1555.95</v>
      </c>
      <c r="H50" s="57">
        <f t="shared" si="12"/>
        <v>2123.25</v>
      </c>
      <c r="I50" s="32">
        <f t="shared" si="14"/>
        <v>9737.76</v>
      </c>
      <c r="J50" s="33">
        <v>80542.92</v>
      </c>
    </row>
    <row r="51" spans="1:11" x14ac:dyDescent="0.25">
      <c r="A51" s="40">
        <v>8</v>
      </c>
      <c r="B51" s="19" t="s">
        <v>55</v>
      </c>
      <c r="C51" s="36">
        <v>0.35</v>
      </c>
      <c r="D51" s="29">
        <f t="shared" si="11"/>
        <v>12064.7</v>
      </c>
      <c r="E51" s="37">
        <v>8063</v>
      </c>
      <c r="F51" s="38"/>
      <c r="G51" s="31">
        <v>1985.95</v>
      </c>
      <c r="H51" s="57">
        <f t="shared" si="12"/>
        <v>2015.75</v>
      </c>
      <c r="I51" s="32">
        <f t="shared" si="14"/>
        <v>9651.76</v>
      </c>
      <c r="J51" s="33">
        <f t="shared" ref="J51" si="16">C51*(D51+I51)*12</f>
        <v>91209.131999999998</v>
      </c>
    </row>
    <row r="52" spans="1:11" x14ac:dyDescent="0.25">
      <c r="A52" s="103" t="s">
        <v>36</v>
      </c>
      <c r="B52" s="104"/>
      <c r="C52" s="39">
        <f>SUM(C44:C51)</f>
        <v>7.6499999999999995</v>
      </c>
      <c r="D52" s="39">
        <f>SUM(D44:D47)</f>
        <v>53999.25</v>
      </c>
      <c r="E52" s="32"/>
      <c r="F52" s="32"/>
      <c r="G52" s="32"/>
      <c r="H52" s="32"/>
      <c r="I52" s="32"/>
      <c r="J52" s="39">
        <f>SUM(J44:J51)</f>
        <v>2235142.6988000004</v>
      </c>
    </row>
    <row r="53" spans="1:11" x14ac:dyDescent="0.25">
      <c r="A53" s="23"/>
      <c r="B53" s="23"/>
      <c r="C53" s="24"/>
      <c r="D53" s="24"/>
      <c r="E53" s="24"/>
      <c r="F53" s="24"/>
      <c r="G53" s="24"/>
      <c r="H53" s="24"/>
      <c r="I53" s="24"/>
      <c r="J53" s="25"/>
    </row>
    <row r="55" spans="1:11" x14ac:dyDescent="0.25">
      <c r="A55" s="98" t="s">
        <v>24</v>
      </c>
      <c r="B55" s="98"/>
      <c r="C55" s="99" t="s">
        <v>43</v>
      </c>
      <c r="D55" s="99"/>
      <c r="E55" s="99"/>
      <c r="F55" s="99"/>
      <c r="G55" s="99"/>
      <c r="H55" s="99"/>
      <c r="I55" s="99"/>
      <c r="J55" s="99"/>
    </row>
    <row r="56" spans="1:11" x14ac:dyDescent="0.25">
      <c r="A56" s="6" t="s">
        <v>25</v>
      </c>
      <c r="B56" s="6"/>
      <c r="C56" s="100" t="s">
        <v>26</v>
      </c>
      <c r="D56" s="100"/>
      <c r="E56" s="100"/>
      <c r="F56" s="100"/>
      <c r="G56" s="100"/>
      <c r="H56" s="100"/>
      <c r="I56" s="100"/>
      <c r="J56" s="100"/>
    </row>
    <row r="57" spans="1:11" x14ac:dyDescent="0.25">
      <c r="A57" s="56"/>
      <c r="B57" s="6" t="s">
        <v>45</v>
      </c>
      <c r="C57" s="6"/>
      <c r="D57" s="6"/>
      <c r="E57" s="6"/>
      <c r="F57" s="6"/>
      <c r="G57" s="6"/>
      <c r="H57" s="6"/>
      <c r="I57" s="6"/>
      <c r="J57" s="6"/>
    </row>
    <row r="58" spans="1:11" x14ac:dyDescent="0.25">
      <c r="A58" s="101" t="s">
        <v>21</v>
      </c>
      <c r="B58" s="102" t="s">
        <v>37</v>
      </c>
      <c r="C58" s="102" t="s">
        <v>38</v>
      </c>
      <c r="D58" s="102" t="s">
        <v>0</v>
      </c>
      <c r="E58" s="102"/>
      <c r="F58" s="102"/>
      <c r="G58" s="102"/>
      <c r="H58" s="102" t="s">
        <v>57</v>
      </c>
      <c r="I58" s="102" t="s">
        <v>40</v>
      </c>
      <c r="J58" s="102" t="s">
        <v>41</v>
      </c>
      <c r="K58" s="139" t="s">
        <v>78</v>
      </c>
    </row>
    <row r="59" spans="1:11" x14ac:dyDescent="0.25">
      <c r="A59" s="101"/>
      <c r="B59" s="102"/>
      <c r="C59" s="102"/>
      <c r="D59" s="102" t="s">
        <v>1</v>
      </c>
      <c r="E59" s="102" t="s">
        <v>2</v>
      </c>
      <c r="F59" s="102"/>
      <c r="G59" s="102"/>
      <c r="H59" s="102"/>
      <c r="I59" s="102"/>
      <c r="J59" s="102"/>
      <c r="K59" s="140"/>
    </row>
    <row r="60" spans="1:11" x14ac:dyDescent="0.25">
      <c r="A60" s="101"/>
      <c r="B60" s="102"/>
      <c r="C60" s="102"/>
      <c r="D60" s="102"/>
      <c r="E60" s="102" t="s">
        <v>3</v>
      </c>
      <c r="F60" s="102" t="s">
        <v>4</v>
      </c>
      <c r="G60" s="102" t="s">
        <v>42</v>
      </c>
      <c r="H60" s="102"/>
      <c r="I60" s="102"/>
      <c r="J60" s="102"/>
      <c r="K60" s="140"/>
    </row>
    <row r="61" spans="1:11" x14ac:dyDescent="0.25">
      <c r="A61" s="101"/>
      <c r="B61" s="102"/>
      <c r="C61" s="102"/>
      <c r="D61" s="102"/>
      <c r="E61" s="102"/>
      <c r="F61" s="102"/>
      <c r="G61" s="102"/>
      <c r="H61" s="102"/>
      <c r="I61" s="102"/>
      <c r="J61" s="102"/>
      <c r="K61" s="140"/>
    </row>
    <row r="62" spans="1:11" x14ac:dyDescent="0.25">
      <c r="A62" s="101"/>
      <c r="B62" s="102"/>
      <c r="C62" s="102"/>
      <c r="D62" s="102"/>
      <c r="E62" s="102"/>
      <c r="F62" s="102"/>
      <c r="G62" s="102"/>
      <c r="H62" s="102"/>
      <c r="I62" s="102"/>
      <c r="J62" s="102"/>
      <c r="K62" s="141"/>
    </row>
    <row r="63" spans="1:11" x14ac:dyDescent="0.25">
      <c r="A63" s="3">
        <v>1</v>
      </c>
      <c r="B63" s="18">
        <v>2</v>
      </c>
      <c r="C63" s="18">
        <v>3</v>
      </c>
      <c r="D63" s="18">
        <v>4</v>
      </c>
      <c r="E63" s="3">
        <v>5</v>
      </c>
      <c r="F63" s="18">
        <v>6</v>
      </c>
      <c r="G63" s="18">
        <v>7</v>
      </c>
      <c r="H63" s="3">
        <v>8</v>
      </c>
      <c r="I63" s="18">
        <v>9</v>
      </c>
      <c r="J63" s="18">
        <v>10</v>
      </c>
      <c r="K63" s="95">
        <v>3638785</v>
      </c>
    </row>
    <row r="64" spans="1:11" x14ac:dyDescent="0.25">
      <c r="A64" s="41">
        <v>1</v>
      </c>
      <c r="B64" s="42" t="s">
        <v>11</v>
      </c>
      <c r="C64" s="43">
        <v>1</v>
      </c>
      <c r="D64" s="29">
        <f>E64+F64+G64+H64</f>
        <v>24445.05</v>
      </c>
      <c r="E64" s="46">
        <v>16870</v>
      </c>
      <c r="F64" s="46"/>
      <c r="G64" s="47">
        <v>3357.55</v>
      </c>
      <c r="H64" s="32">
        <f>E64*0.25</f>
        <v>4217.5</v>
      </c>
      <c r="I64" s="32">
        <f>D64*0.8</f>
        <v>19556.04</v>
      </c>
      <c r="J64" s="32">
        <f>C64*(D64+I64)*12</f>
        <v>528013.07999999996</v>
      </c>
      <c r="K64" s="96"/>
    </row>
    <row r="65" spans="1:11" ht="26.25" x14ac:dyDescent="0.25">
      <c r="A65" s="41">
        <v>2</v>
      </c>
      <c r="B65" s="45" t="s">
        <v>44</v>
      </c>
      <c r="C65" s="43">
        <v>1</v>
      </c>
      <c r="D65" s="29">
        <f>E65+F65+G65+H65</f>
        <v>15183</v>
      </c>
      <c r="E65" s="48">
        <v>15183</v>
      </c>
      <c r="F65" s="49"/>
      <c r="G65" s="50"/>
      <c r="H65" s="32"/>
      <c r="I65" s="32">
        <f t="shared" ref="I65:I71" si="17">D65*0.8</f>
        <v>12146.400000000001</v>
      </c>
      <c r="J65" s="32">
        <f t="shared" ref="J65:J71" si="18">C65*(D65+I65)*12</f>
        <v>327952.80000000005</v>
      </c>
      <c r="K65" s="96"/>
    </row>
    <row r="66" spans="1:11" x14ac:dyDescent="0.25">
      <c r="A66" s="41">
        <f t="shared" ref="A66:A69" si="19">SUM(A65+1)</f>
        <v>3</v>
      </c>
      <c r="B66" s="44" t="s">
        <v>12</v>
      </c>
      <c r="C66" s="43">
        <v>0.5</v>
      </c>
      <c r="D66" s="29">
        <f>E66+F66+G66+H66</f>
        <v>19273.52</v>
      </c>
      <c r="E66" s="49">
        <v>12941</v>
      </c>
      <c r="F66" s="49"/>
      <c r="G66" s="50">
        <v>3097.27</v>
      </c>
      <c r="H66" s="51">
        <f>E66*0.25</f>
        <v>3235.25</v>
      </c>
      <c r="I66" s="32">
        <f t="shared" si="17"/>
        <v>15418.816000000001</v>
      </c>
      <c r="J66" s="32">
        <f t="shared" si="18"/>
        <v>208154.016</v>
      </c>
      <c r="K66" s="96"/>
    </row>
    <row r="67" spans="1:11" x14ac:dyDescent="0.25">
      <c r="A67" s="41">
        <v>4</v>
      </c>
      <c r="B67" s="44" t="s">
        <v>56</v>
      </c>
      <c r="C67" s="60">
        <v>0.5</v>
      </c>
      <c r="D67" s="29">
        <f t="shared" ref="D67:D69" si="20">E67+F67+G67+H67</f>
        <v>21906.985000000001</v>
      </c>
      <c r="E67" s="49">
        <v>14235.1</v>
      </c>
      <c r="F67" s="49"/>
      <c r="G67" s="50">
        <v>4113.1099999999997</v>
      </c>
      <c r="H67" s="51">
        <f t="shared" ref="H67:H71" si="21">E67*0.25</f>
        <v>3558.7750000000001</v>
      </c>
      <c r="I67" s="32">
        <f t="shared" si="17"/>
        <v>17525.588</v>
      </c>
      <c r="J67" s="32">
        <f t="shared" si="18"/>
        <v>236595.43800000002</v>
      </c>
      <c r="K67" s="96"/>
    </row>
    <row r="68" spans="1:11" x14ac:dyDescent="0.25">
      <c r="A68" s="41">
        <v>5</v>
      </c>
      <c r="B68" s="44" t="s">
        <v>13</v>
      </c>
      <c r="C68" s="52">
        <v>1</v>
      </c>
      <c r="D68" s="29">
        <f t="shared" si="20"/>
        <v>25790.855</v>
      </c>
      <c r="E68" s="49">
        <v>14962.5</v>
      </c>
      <c r="F68" s="49"/>
      <c r="G68" s="50">
        <v>7087.73</v>
      </c>
      <c r="H68" s="51">
        <f t="shared" si="21"/>
        <v>3740.625</v>
      </c>
      <c r="I68" s="32">
        <f t="shared" si="17"/>
        <v>20632.684000000001</v>
      </c>
      <c r="J68" s="32">
        <v>557082.64</v>
      </c>
      <c r="K68" s="96"/>
    </row>
    <row r="69" spans="1:11" x14ac:dyDescent="0.25">
      <c r="A69" s="41">
        <f t="shared" si="19"/>
        <v>6</v>
      </c>
      <c r="B69" s="44" t="s">
        <v>13</v>
      </c>
      <c r="C69" s="53">
        <v>3</v>
      </c>
      <c r="D69" s="29">
        <f t="shared" si="20"/>
        <v>21240.385000000002</v>
      </c>
      <c r="E69" s="49">
        <v>14235.1</v>
      </c>
      <c r="F69" s="49"/>
      <c r="G69" s="50">
        <v>3446.51</v>
      </c>
      <c r="H69" s="51">
        <f t="shared" si="21"/>
        <v>3558.7750000000001</v>
      </c>
      <c r="I69" s="32">
        <f t="shared" si="17"/>
        <v>16992.308000000001</v>
      </c>
      <c r="J69" s="32">
        <f t="shared" si="18"/>
        <v>1376376.9479999999</v>
      </c>
      <c r="K69" s="96"/>
    </row>
    <row r="70" spans="1:11" x14ac:dyDescent="0.25">
      <c r="A70" s="41">
        <v>7</v>
      </c>
      <c r="B70" s="42" t="s">
        <v>14</v>
      </c>
      <c r="C70" s="34">
        <v>3.5</v>
      </c>
      <c r="D70" s="29">
        <f>E70+F70+G70+H70</f>
        <v>16009.67</v>
      </c>
      <c r="E70" s="49">
        <v>8815</v>
      </c>
      <c r="F70" s="49">
        <f>8200*4%</f>
        <v>328</v>
      </c>
      <c r="G70" s="50">
        <v>4662.92</v>
      </c>
      <c r="H70" s="51">
        <f t="shared" si="21"/>
        <v>2203.75</v>
      </c>
      <c r="I70" s="32">
        <f t="shared" si="17"/>
        <v>12807.736000000001</v>
      </c>
      <c r="J70" s="32">
        <f t="shared" si="18"/>
        <v>1210331.0520000001</v>
      </c>
      <c r="K70" s="96"/>
    </row>
    <row r="71" spans="1:11" x14ac:dyDescent="0.25">
      <c r="A71" s="41">
        <v>8</v>
      </c>
      <c r="B71" s="45" t="s">
        <v>15</v>
      </c>
      <c r="C71" s="34">
        <v>0.5</v>
      </c>
      <c r="D71" s="29">
        <f>E71+F71+G71+H71</f>
        <v>15654.92</v>
      </c>
      <c r="E71" s="49">
        <v>8708</v>
      </c>
      <c r="F71" s="49"/>
      <c r="G71" s="50">
        <v>4769.92</v>
      </c>
      <c r="H71" s="51">
        <f t="shared" si="21"/>
        <v>2177</v>
      </c>
      <c r="I71" s="32">
        <f t="shared" si="17"/>
        <v>12523.936000000002</v>
      </c>
      <c r="J71" s="32">
        <f t="shared" si="18"/>
        <v>169073.136</v>
      </c>
      <c r="K71" s="96"/>
    </row>
    <row r="72" spans="1:11" x14ac:dyDescent="0.25">
      <c r="A72" s="105" t="s">
        <v>36</v>
      </c>
      <c r="B72" s="106"/>
      <c r="C72" s="54">
        <f t="shared" ref="C72:G72" si="22">SUM(C64:C71)</f>
        <v>11</v>
      </c>
      <c r="D72" s="39">
        <f>SUM(D64:D71)</f>
        <v>159504.38500000004</v>
      </c>
      <c r="E72" s="39">
        <f>SUM(E64:E71)</f>
        <v>105949.70000000001</v>
      </c>
      <c r="F72" s="39">
        <f t="shared" si="22"/>
        <v>328</v>
      </c>
      <c r="G72" s="39">
        <f t="shared" si="22"/>
        <v>30535.009999999995</v>
      </c>
      <c r="H72" s="39">
        <f>SUM(H64:H71)</f>
        <v>22691.674999999999</v>
      </c>
      <c r="I72" s="39">
        <f>SUM(I64:I71)</f>
        <v>127603.508</v>
      </c>
      <c r="J72" s="39">
        <f>SUM(J64:J71)</f>
        <v>4613579.1099999994</v>
      </c>
      <c r="K72" s="96"/>
    </row>
    <row r="73" spans="1:11" x14ac:dyDescent="0.25">
      <c r="A73" s="56"/>
      <c r="B73" s="6" t="s">
        <v>46</v>
      </c>
      <c r="C73" s="6"/>
      <c r="D73" s="6"/>
      <c r="E73" s="6"/>
      <c r="F73" s="6"/>
      <c r="G73" s="6"/>
      <c r="H73" s="6"/>
      <c r="I73" s="6"/>
      <c r="J73" s="6"/>
      <c r="K73" s="85"/>
    </row>
    <row r="74" spans="1:11" x14ac:dyDescent="0.25">
      <c r="A74" s="101" t="s">
        <v>21</v>
      </c>
      <c r="B74" s="102" t="s">
        <v>37</v>
      </c>
      <c r="C74" s="102" t="s">
        <v>38</v>
      </c>
      <c r="D74" s="102" t="s">
        <v>0</v>
      </c>
      <c r="E74" s="102"/>
      <c r="F74" s="102"/>
      <c r="G74" s="102"/>
      <c r="H74" s="102" t="s">
        <v>39</v>
      </c>
      <c r="I74" s="102" t="s">
        <v>40</v>
      </c>
      <c r="J74" s="102" t="s">
        <v>41</v>
      </c>
      <c r="K74" s="107" t="s">
        <v>78</v>
      </c>
    </row>
    <row r="75" spans="1:11" x14ac:dyDescent="0.25">
      <c r="A75" s="101"/>
      <c r="B75" s="102"/>
      <c r="C75" s="102"/>
      <c r="D75" s="102" t="s">
        <v>1</v>
      </c>
      <c r="E75" s="102" t="s">
        <v>2</v>
      </c>
      <c r="F75" s="102"/>
      <c r="G75" s="102"/>
      <c r="H75" s="102"/>
      <c r="I75" s="102"/>
      <c r="J75" s="102"/>
      <c r="K75" s="108"/>
    </row>
    <row r="76" spans="1:11" x14ac:dyDescent="0.25">
      <c r="A76" s="101"/>
      <c r="B76" s="102"/>
      <c r="C76" s="102"/>
      <c r="D76" s="102"/>
      <c r="E76" s="102" t="s">
        <v>3</v>
      </c>
      <c r="F76" s="102" t="s">
        <v>4</v>
      </c>
      <c r="G76" s="102" t="s">
        <v>42</v>
      </c>
      <c r="H76" s="102"/>
      <c r="I76" s="102"/>
      <c r="J76" s="102"/>
      <c r="K76" s="108"/>
    </row>
    <row r="77" spans="1:11" x14ac:dyDescent="0.25">
      <c r="A77" s="101"/>
      <c r="B77" s="102"/>
      <c r="C77" s="102"/>
      <c r="D77" s="102"/>
      <c r="E77" s="102"/>
      <c r="F77" s="102"/>
      <c r="G77" s="102"/>
      <c r="H77" s="102"/>
      <c r="I77" s="102"/>
      <c r="J77" s="102"/>
      <c r="K77" s="108"/>
    </row>
    <row r="78" spans="1:11" x14ac:dyDescent="0.25">
      <c r="A78" s="101"/>
      <c r="B78" s="102"/>
      <c r="C78" s="102"/>
      <c r="D78" s="102"/>
      <c r="E78" s="102"/>
      <c r="F78" s="102"/>
      <c r="G78" s="102"/>
      <c r="H78" s="102"/>
      <c r="I78" s="102"/>
      <c r="J78" s="102"/>
      <c r="K78" s="108"/>
    </row>
    <row r="79" spans="1:11" x14ac:dyDescent="0.25">
      <c r="A79" s="3">
        <v>1</v>
      </c>
      <c r="B79" s="18">
        <v>2</v>
      </c>
      <c r="C79" s="18">
        <v>3</v>
      </c>
      <c r="D79" s="18">
        <v>4</v>
      </c>
      <c r="E79" s="3">
        <v>5</v>
      </c>
      <c r="F79" s="18">
        <v>6</v>
      </c>
      <c r="G79" s="18">
        <v>7</v>
      </c>
      <c r="H79" s="3">
        <v>8</v>
      </c>
      <c r="I79" s="18">
        <v>9</v>
      </c>
      <c r="J79" s="18">
        <v>10</v>
      </c>
      <c r="K79" s="95">
        <v>3787350</v>
      </c>
    </row>
    <row r="80" spans="1:11" x14ac:dyDescent="0.25">
      <c r="A80" s="41">
        <v>1</v>
      </c>
      <c r="B80" s="42" t="s">
        <v>11</v>
      </c>
      <c r="C80" s="43">
        <v>1</v>
      </c>
      <c r="D80" s="29">
        <f>E80+F80+G80+H80</f>
        <v>25225</v>
      </c>
      <c r="E80" s="46">
        <v>16870</v>
      </c>
      <c r="F80" s="46"/>
      <c r="G80" s="47">
        <v>2671.63</v>
      </c>
      <c r="H80" s="32">
        <v>5683.37</v>
      </c>
      <c r="I80" s="32">
        <f>D80*0.8</f>
        <v>20180</v>
      </c>
      <c r="J80" s="32">
        <f>C80*(D80+I80)*12</f>
        <v>544860</v>
      </c>
      <c r="K80" s="96"/>
    </row>
    <row r="81" spans="1:11" ht="26.25" x14ac:dyDescent="0.25">
      <c r="A81" s="41">
        <f>SUM(A80+1)</f>
        <v>2</v>
      </c>
      <c r="B81" s="45" t="s">
        <v>44</v>
      </c>
      <c r="C81" s="43">
        <v>1</v>
      </c>
      <c r="D81" s="29">
        <f>E81+F81+G81+H81</f>
        <v>16648.8</v>
      </c>
      <c r="E81" s="48">
        <v>15183</v>
      </c>
      <c r="F81" s="49"/>
      <c r="G81" s="50">
        <v>1465.8</v>
      </c>
      <c r="H81" s="32"/>
      <c r="I81" s="32">
        <f t="shared" ref="I81:I87" si="23">D81*0.8</f>
        <v>13319.04</v>
      </c>
      <c r="J81" s="32">
        <v>359614.16</v>
      </c>
      <c r="K81" s="96"/>
    </row>
    <row r="82" spans="1:11" x14ac:dyDescent="0.25">
      <c r="A82" s="41">
        <f t="shared" ref="A82:A87" si="24">SUM(A81+1)</f>
        <v>3</v>
      </c>
      <c r="B82" s="44" t="s">
        <v>12</v>
      </c>
      <c r="C82" s="43">
        <v>0.5</v>
      </c>
      <c r="D82" s="29">
        <f>E82+F82+G82+H82</f>
        <v>20700.97</v>
      </c>
      <c r="E82" s="49">
        <v>13459</v>
      </c>
      <c r="F82" s="49"/>
      <c r="G82" s="50">
        <v>2411.35</v>
      </c>
      <c r="H82" s="51">
        <v>4830.62</v>
      </c>
      <c r="I82" s="32">
        <f t="shared" si="23"/>
        <v>16560.776000000002</v>
      </c>
      <c r="J82" s="32">
        <f t="shared" ref="J82:J84" si="25">C82*(D82+I82)*12</f>
        <v>223570.476</v>
      </c>
      <c r="K82" s="96"/>
    </row>
    <row r="83" spans="1:11" x14ac:dyDescent="0.25">
      <c r="A83" s="41">
        <f t="shared" si="24"/>
        <v>4</v>
      </c>
      <c r="B83" s="44" t="s">
        <v>56</v>
      </c>
      <c r="C83" s="60">
        <v>0.5</v>
      </c>
      <c r="D83" s="29">
        <f t="shared" ref="D83:D85" si="26">E83+F83+G83+H83</f>
        <v>21716.809999999998</v>
      </c>
      <c r="E83" s="49">
        <v>13459</v>
      </c>
      <c r="F83" s="49"/>
      <c r="G83" s="50">
        <v>3427.19</v>
      </c>
      <c r="H83" s="51">
        <v>4830.62</v>
      </c>
      <c r="I83" s="32">
        <f t="shared" si="23"/>
        <v>17373.448</v>
      </c>
      <c r="J83" s="32">
        <f t="shared" si="25"/>
        <v>234541.54800000001</v>
      </c>
      <c r="K83" s="96"/>
    </row>
    <row r="84" spans="1:11" x14ac:dyDescent="0.25">
      <c r="A84" s="41">
        <f t="shared" si="24"/>
        <v>5</v>
      </c>
      <c r="B84" s="44" t="s">
        <v>13</v>
      </c>
      <c r="C84" s="52">
        <v>1</v>
      </c>
      <c r="D84" s="29">
        <f t="shared" si="26"/>
        <v>24595.37</v>
      </c>
      <c r="E84" s="49">
        <v>14962.5</v>
      </c>
      <c r="F84" s="49"/>
      <c r="G84" s="50">
        <v>4426.37</v>
      </c>
      <c r="H84" s="51">
        <v>5206.5</v>
      </c>
      <c r="I84" s="32">
        <f t="shared" si="23"/>
        <v>19676.296000000002</v>
      </c>
      <c r="J84" s="32">
        <f t="shared" si="25"/>
        <v>531259.99199999997</v>
      </c>
      <c r="K84" s="96"/>
    </row>
    <row r="85" spans="1:11" x14ac:dyDescent="0.25">
      <c r="A85" s="41">
        <f t="shared" si="24"/>
        <v>6</v>
      </c>
      <c r="B85" s="44" t="s">
        <v>13</v>
      </c>
      <c r="C85" s="53">
        <v>3</v>
      </c>
      <c r="D85" s="29">
        <f t="shared" si="26"/>
        <v>22503.949999999997</v>
      </c>
      <c r="E85" s="49">
        <v>14804.9</v>
      </c>
      <c r="F85" s="49"/>
      <c r="G85" s="50">
        <v>2531.9499999999998</v>
      </c>
      <c r="H85" s="51">
        <v>5167.1000000000004</v>
      </c>
      <c r="I85" s="32">
        <f t="shared" si="23"/>
        <v>18003.16</v>
      </c>
      <c r="J85" s="32">
        <f t="shared" ref="J85:J87" si="27">C85*(D85+I85)*12</f>
        <v>1458255.96</v>
      </c>
      <c r="K85" s="96"/>
    </row>
    <row r="86" spans="1:11" x14ac:dyDescent="0.25">
      <c r="A86" s="41">
        <f t="shared" si="24"/>
        <v>7</v>
      </c>
      <c r="B86" s="42" t="s">
        <v>14</v>
      </c>
      <c r="C86" s="34">
        <v>3.5</v>
      </c>
      <c r="D86" s="29">
        <f>E86+F86+G86+H86</f>
        <v>16789.62</v>
      </c>
      <c r="E86" s="49">
        <v>8815</v>
      </c>
      <c r="F86" s="49">
        <f>8200*4%</f>
        <v>328</v>
      </c>
      <c r="G86" s="50">
        <v>3977</v>
      </c>
      <c r="H86" s="51">
        <v>3669.62</v>
      </c>
      <c r="I86" s="32">
        <f t="shared" si="23"/>
        <v>13431.696</v>
      </c>
      <c r="J86" s="32">
        <f t="shared" si="27"/>
        <v>1269295.2719999999</v>
      </c>
      <c r="K86" s="96"/>
    </row>
    <row r="87" spans="1:11" x14ac:dyDescent="0.25">
      <c r="A87" s="41">
        <f t="shared" si="24"/>
        <v>8</v>
      </c>
      <c r="B87" s="45" t="s">
        <v>15</v>
      </c>
      <c r="C87" s="34">
        <v>0.5</v>
      </c>
      <c r="D87" s="29">
        <f>E87+F87+G87+H87</f>
        <v>16434.87</v>
      </c>
      <c r="E87" s="49">
        <v>8708</v>
      </c>
      <c r="F87" s="49"/>
      <c r="G87" s="50">
        <v>4084</v>
      </c>
      <c r="H87" s="51">
        <v>3642.87</v>
      </c>
      <c r="I87" s="32">
        <f t="shared" si="23"/>
        <v>13147.896000000001</v>
      </c>
      <c r="J87" s="32">
        <f t="shared" si="27"/>
        <v>177496.59599999999</v>
      </c>
      <c r="K87" s="96"/>
    </row>
    <row r="88" spans="1:11" x14ac:dyDescent="0.25">
      <c r="A88" s="105" t="s">
        <v>36</v>
      </c>
      <c r="B88" s="106"/>
      <c r="C88" s="54">
        <f t="shared" ref="C88:I88" si="28">SUM(C80:C87)</f>
        <v>11</v>
      </c>
      <c r="D88" s="39">
        <f t="shared" si="28"/>
        <v>164615.38999999998</v>
      </c>
      <c r="E88" s="39">
        <f t="shared" si="28"/>
        <v>106261.4</v>
      </c>
      <c r="F88" s="39">
        <f t="shared" si="28"/>
        <v>328</v>
      </c>
      <c r="G88" s="39">
        <f t="shared" si="28"/>
        <v>24995.29</v>
      </c>
      <c r="H88" s="39">
        <f t="shared" si="28"/>
        <v>33030.699999999997</v>
      </c>
      <c r="I88" s="39">
        <f t="shared" si="28"/>
        <v>131692.31200000001</v>
      </c>
      <c r="J88" s="39">
        <f>SUM(J80:J87)</f>
        <v>4798894.0039999997</v>
      </c>
      <c r="K88" s="96"/>
    </row>
    <row r="89" spans="1:11" x14ac:dyDescent="0.25">
      <c r="A89" s="56"/>
      <c r="B89" s="6" t="s">
        <v>77</v>
      </c>
      <c r="C89" s="6"/>
      <c r="D89" s="6"/>
      <c r="E89" s="6"/>
      <c r="F89" s="6"/>
      <c r="G89" s="6"/>
      <c r="H89" s="6"/>
      <c r="I89" s="6"/>
      <c r="J89" s="6"/>
    </row>
    <row r="90" spans="1:11" x14ac:dyDescent="0.25">
      <c r="A90" s="101" t="s">
        <v>21</v>
      </c>
      <c r="B90" s="102" t="s">
        <v>37</v>
      </c>
      <c r="C90" s="102" t="s">
        <v>38</v>
      </c>
      <c r="D90" s="102" t="s">
        <v>0</v>
      </c>
      <c r="E90" s="102"/>
      <c r="F90" s="102"/>
      <c r="G90" s="102"/>
      <c r="H90" s="102" t="s">
        <v>39</v>
      </c>
      <c r="I90" s="102" t="s">
        <v>40</v>
      </c>
      <c r="J90" s="102" t="s">
        <v>41</v>
      </c>
      <c r="K90" s="107" t="s">
        <v>78</v>
      </c>
    </row>
    <row r="91" spans="1:11" x14ac:dyDescent="0.25">
      <c r="A91" s="101"/>
      <c r="B91" s="102"/>
      <c r="C91" s="102"/>
      <c r="D91" s="102" t="s">
        <v>1</v>
      </c>
      <c r="E91" s="102" t="s">
        <v>2</v>
      </c>
      <c r="F91" s="102"/>
      <c r="G91" s="102"/>
      <c r="H91" s="102"/>
      <c r="I91" s="102"/>
      <c r="J91" s="102"/>
      <c r="K91" s="108"/>
    </row>
    <row r="92" spans="1:11" x14ac:dyDescent="0.25">
      <c r="A92" s="101"/>
      <c r="B92" s="102"/>
      <c r="C92" s="102"/>
      <c r="D92" s="102"/>
      <c r="E92" s="102" t="s">
        <v>3</v>
      </c>
      <c r="F92" s="102" t="s">
        <v>4</v>
      </c>
      <c r="G92" s="102" t="s">
        <v>42</v>
      </c>
      <c r="H92" s="102"/>
      <c r="I92" s="102"/>
      <c r="J92" s="102"/>
      <c r="K92" s="108"/>
    </row>
    <row r="93" spans="1:11" x14ac:dyDescent="0.25">
      <c r="A93" s="101"/>
      <c r="B93" s="102"/>
      <c r="C93" s="102"/>
      <c r="D93" s="102"/>
      <c r="E93" s="102"/>
      <c r="F93" s="102"/>
      <c r="G93" s="102"/>
      <c r="H93" s="102"/>
      <c r="I93" s="102"/>
      <c r="J93" s="102"/>
      <c r="K93" s="108"/>
    </row>
    <row r="94" spans="1:11" x14ac:dyDescent="0.25">
      <c r="A94" s="101"/>
      <c r="B94" s="102"/>
      <c r="C94" s="102"/>
      <c r="D94" s="102"/>
      <c r="E94" s="102"/>
      <c r="F94" s="102"/>
      <c r="G94" s="102"/>
      <c r="H94" s="102"/>
      <c r="I94" s="102"/>
      <c r="J94" s="102"/>
      <c r="K94" s="108"/>
    </row>
    <row r="95" spans="1:11" x14ac:dyDescent="0.25">
      <c r="A95" s="3">
        <v>1</v>
      </c>
      <c r="B95" s="18">
        <v>2</v>
      </c>
      <c r="C95" s="18">
        <v>3</v>
      </c>
      <c r="D95" s="18">
        <v>4</v>
      </c>
      <c r="E95" s="3">
        <v>5</v>
      </c>
      <c r="F95" s="18">
        <v>6</v>
      </c>
      <c r="G95" s="18">
        <v>7</v>
      </c>
      <c r="H95" s="3">
        <v>8</v>
      </c>
      <c r="I95" s="18">
        <v>9</v>
      </c>
      <c r="J95" s="18">
        <v>10</v>
      </c>
      <c r="K95" s="95">
        <v>4015256</v>
      </c>
    </row>
    <row r="96" spans="1:11" x14ac:dyDescent="0.25">
      <c r="A96" s="41">
        <v>1</v>
      </c>
      <c r="B96" s="42" t="s">
        <v>11</v>
      </c>
      <c r="C96" s="43">
        <v>1</v>
      </c>
      <c r="D96" s="29">
        <f>E96+F96+G96+H96</f>
        <v>26057.579999999998</v>
      </c>
      <c r="E96" s="46">
        <v>16870</v>
      </c>
      <c r="F96" s="46"/>
      <c r="G96" s="47">
        <v>3504.21</v>
      </c>
      <c r="H96" s="32">
        <v>5683.37</v>
      </c>
      <c r="I96" s="32">
        <f>D96*0.8</f>
        <v>20846.063999999998</v>
      </c>
      <c r="J96" s="32">
        <f>C96*(D96+I96)*12</f>
        <v>562843.728</v>
      </c>
      <c r="K96" s="96"/>
    </row>
    <row r="97" spans="1:11" ht="26.25" x14ac:dyDescent="0.25">
      <c r="A97" s="41">
        <f>SUM(A96+1)</f>
        <v>2</v>
      </c>
      <c r="B97" s="45" t="s">
        <v>44</v>
      </c>
      <c r="C97" s="43">
        <v>1</v>
      </c>
      <c r="D97" s="29">
        <f>E97+F97+G97+H97</f>
        <v>17481.330000000002</v>
      </c>
      <c r="E97" s="48">
        <v>15183</v>
      </c>
      <c r="F97" s="49"/>
      <c r="G97" s="50">
        <v>2298.33</v>
      </c>
      <c r="H97" s="32"/>
      <c r="I97" s="32">
        <f t="shared" ref="I97:I103" si="29">D97*0.8</f>
        <v>13985.064000000002</v>
      </c>
      <c r="J97" s="32">
        <v>377596.83</v>
      </c>
      <c r="K97" s="96"/>
    </row>
    <row r="98" spans="1:11" x14ac:dyDescent="0.25">
      <c r="A98" s="41">
        <f t="shared" ref="A98:A103" si="30">SUM(A97+1)</f>
        <v>3</v>
      </c>
      <c r="B98" s="44" t="s">
        <v>12</v>
      </c>
      <c r="C98" s="43">
        <v>0.5</v>
      </c>
      <c r="D98" s="29">
        <f>E98+F98+G98+H98</f>
        <v>22340.55</v>
      </c>
      <c r="E98" s="49">
        <v>14266</v>
      </c>
      <c r="F98" s="49"/>
      <c r="G98" s="50">
        <v>3243.93</v>
      </c>
      <c r="H98" s="51">
        <v>4830.62</v>
      </c>
      <c r="I98" s="32">
        <f t="shared" si="29"/>
        <v>17872.439999999999</v>
      </c>
      <c r="J98" s="32">
        <f t="shared" ref="J98:J103" si="31">C98*(D98+I98)*12</f>
        <v>241277.94</v>
      </c>
      <c r="K98" s="96"/>
    </row>
    <row r="99" spans="1:11" x14ac:dyDescent="0.25">
      <c r="A99" s="41">
        <f t="shared" si="30"/>
        <v>4</v>
      </c>
      <c r="B99" s="44" t="s">
        <v>56</v>
      </c>
      <c r="C99" s="60">
        <v>0.5</v>
      </c>
      <c r="D99" s="29">
        <f t="shared" ref="D99:D101" si="32">E99+F99+G99+H99</f>
        <v>23356.39</v>
      </c>
      <c r="E99" s="49">
        <v>14266</v>
      </c>
      <c r="F99" s="49"/>
      <c r="G99" s="50">
        <v>4259.7700000000004</v>
      </c>
      <c r="H99" s="51">
        <v>4830.62</v>
      </c>
      <c r="I99" s="32">
        <f t="shared" si="29"/>
        <v>18685.112000000001</v>
      </c>
      <c r="J99" s="32">
        <f t="shared" si="31"/>
        <v>252249.01199999999</v>
      </c>
      <c r="K99" s="96"/>
    </row>
    <row r="100" spans="1:11" x14ac:dyDescent="0.25">
      <c r="A100" s="41">
        <f t="shared" si="30"/>
        <v>5</v>
      </c>
      <c r="B100" s="44" t="s">
        <v>13</v>
      </c>
      <c r="C100" s="52">
        <v>1</v>
      </c>
      <c r="D100" s="29">
        <f t="shared" si="32"/>
        <v>26159.040000000001</v>
      </c>
      <c r="E100" s="49">
        <v>15693.59</v>
      </c>
      <c r="F100" s="49"/>
      <c r="G100" s="50">
        <v>5258.95</v>
      </c>
      <c r="H100" s="51">
        <v>5206.5</v>
      </c>
      <c r="I100" s="32">
        <f t="shared" si="29"/>
        <v>20927.232000000004</v>
      </c>
      <c r="J100" s="32">
        <f t="shared" si="31"/>
        <v>565035.26400000008</v>
      </c>
      <c r="K100" s="96"/>
    </row>
    <row r="101" spans="1:11" x14ac:dyDescent="0.25">
      <c r="A101" s="41">
        <f t="shared" si="30"/>
        <v>6</v>
      </c>
      <c r="B101" s="44" t="s">
        <v>13</v>
      </c>
      <c r="C101" s="53">
        <v>3</v>
      </c>
      <c r="D101" s="29">
        <f t="shared" si="32"/>
        <v>24225.22</v>
      </c>
      <c r="E101" s="49">
        <v>15693.59</v>
      </c>
      <c r="F101" s="49"/>
      <c r="G101" s="50">
        <v>3364.53</v>
      </c>
      <c r="H101" s="51">
        <v>5167.1000000000004</v>
      </c>
      <c r="I101" s="32">
        <f t="shared" si="29"/>
        <v>19380.176000000003</v>
      </c>
      <c r="J101" s="32">
        <f t="shared" si="31"/>
        <v>1569794.2560000003</v>
      </c>
      <c r="K101" s="96"/>
    </row>
    <row r="102" spans="1:11" x14ac:dyDescent="0.25">
      <c r="A102" s="41">
        <f t="shared" si="30"/>
        <v>7</v>
      </c>
      <c r="B102" s="42" t="s">
        <v>14</v>
      </c>
      <c r="C102" s="34">
        <v>3.5</v>
      </c>
      <c r="D102" s="29">
        <f>E102+F102+G102+H102</f>
        <v>17622.2</v>
      </c>
      <c r="E102" s="49">
        <v>8815</v>
      </c>
      <c r="F102" s="49">
        <f>8200*4%</f>
        <v>328</v>
      </c>
      <c r="G102" s="50">
        <v>4809.58</v>
      </c>
      <c r="H102" s="51">
        <v>3669.62</v>
      </c>
      <c r="I102" s="32">
        <f t="shared" si="29"/>
        <v>14097.760000000002</v>
      </c>
      <c r="J102" s="32">
        <f t="shared" si="31"/>
        <v>1332238.3200000003</v>
      </c>
      <c r="K102" s="96"/>
    </row>
    <row r="103" spans="1:11" x14ac:dyDescent="0.25">
      <c r="A103" s="41">
        <f t="shared" si="30"/>
        <v>8</v>
      </c>
      <c r="B103" s="45" t="s">
        <v>15</v>
      </c>
      <c r="C103" s="34">
        <v>0.5</v>
      </c>
      <c r="D103" s="29">
        <f>E103+F103+G103+H103</f>
        <v>17267.45</v>
      </c>
      <c r="E103" s="49">
        <v>8708</v>
      </c>
      <c r="F103" s="49"/>
      <c r="G103" s="50">
        <v>4916.58</v>
      </c>
      <c r="H103" s="51">
        <v>3642.87</v>
      </c>
      <c r="I103" s="32">
        <f t="shared" si="29"/>
        <v>13813.960000000001</v>
      </c>
      <c r="J103" s="32">
        <f t="shared" si="31"/>
        <v>186488.46000000002</v>
      </c>
      <c r="K103" s="96"/>
    </row>
    <row r="104" spans="1:11" x14ac:dyDescent="0.25">
      <c r="A104" s="105" t="s">
        <v>36</v>
      </c>
      <c r="B104" s="106"/>
      <c r="C104" s="54">
        <f t="shared" ref="C104:J104" si="33">SUM(C96:C103)</f>
        <v>11</v>
      </c>
      <c r="D104" s="39">
        <f t="shared" si="33"/>
        <v>174509.76000000004</v>
      </c>
      <c r="E104" s="39">
        <f t="shared" si="33"/>
        <v>109495.18</v>
      </c>
      <c r="F104" s="39">
        <f t="shared" si="33"/>
        <v>328</v>
      </c>
      <c r="G104" s="39">
        <f t="shared" si="33"/>
        <v>31655.879999999997</v>
      </c>
      <c r="H104" s="39">
        <f t="shared" si="33"/>
        <v>33030.699999999997</v>
      </c>
      <c r="I104" s="39">
        <f t="shared" si="33"/>
        <v>139607.80799999999</v>
      </c>
      <c r="J104" s="39">
        <f t="shared" si="33"/>
        <v>5087523.8100000005</v>
      </c>
      <c r="K104" s="96"/>
    </row>
  </sheetData>
  <mergeCells count="91">
    <mergeCell ref="K58:K62"/>
    <mergeCell ref="K63:K72"/>
    <mergeCell ref="K74:K78"/>
    <mergeCell ref="K79:K88"/>
    <mergeCell ref="H90:H94"/>
    <mergeCell ref="K90:K94"/>
    <mergeCell ref="A104:B104"/>
    <mergeCell ref="I74:I78"/>
    <mergeCell ref="J74:J78"/>
    <mergeCell ref="D75:D78"/>
    <mergeCell ref="E75:G75"/>
    <mergeCell ref="E76:E78"/>
    <mergeCell ref="F76:F78"/>
    <mergeCell ref="G76:G78"/>
    <mergeCell ref="A74:A78"/>
    <mergeCell ref="B74:B78"/>
    <mergeCell ref="C74:C78"/>
    <mergeCell ref="D74:G74"/>
    <mergeCell ref="H74:H78"/>
    <mergeCell ref="I90:I94"/>
    <mergeCell ref="J90:J94"/>
    <mergeCell ref="A88:B88"/>
    <mergeCell ref="D39:D42"/>
    <mergeCell ref="E39:G39"/>
    <mergeCell ref="E40:E42"/>
    <mergeCell ref="F40:F42"/>
    <mergeCell ref="G40:G42"/>
    <mergeCell ref="E23:G23"/>
    <mergeCell ref="F24:F26"/>
    <mergeCell ref="G24:G26"/>
    <mergeCell ref="I38:I42"/>
    <mergeCell ref="J38:J42"/>
    <mergeCell ref="D38:G38"/>
    <mergeCell ref="H38:H42"/>
    <mergeCell ref="E24:E26"/>
    <mergeCell ref="A72:B72"/>
    <mergeCell ref="A22:A26"/>
    <mergeCell ref="B22:B26"/>
    <mergeCell ref="C22:C26"/>
    <mergeCell ref="D22:G22"/>
    <mergeCell ref="A36:B36"/>
    <mergeCell ref="A38:A42"/>
    <mergeCell ref="B38:B42"/>
    <mergeCell ref="C38:C42"/>
    <mergeCell ref="A52:B52"/>
    <mergeCell ref="C56:J56"/>
    <mergeCell ref="H22:H26"/>
    <mergeCell ref="I22:I26"/>
    <mergeCell ref="J22:J26"/>
    <mergeCell ref="D23:D26"/>
    <mergeCell ref="D58:G58"/>
    <mergeCell ref="H58:H62"/>
    <mergeCell ref="I58:I62"/>
    <mergeCell ref="J58:J62"/>
    <mergeCell ref="D59:D62"/>
    <mergeCell ref="E59:G59"/>
    <mergeCell ref="E60:E62"/>
    <mergeCell ref="F60:F62"/>
    <mergeCell ref="G60:G62"/>
    <mergeCell ref="G8:G10"/>
    <mergeCell ref="A90:A94"/>
    <mergeCell ref="B90:B94"/>
    <mergeCell ref="C90:C94"/>
    <mergeCell ref="D90:G90"/>
    <mergeCell ref="E91:G91"/>
    <mergeCell ref="E92:E94"/>
    <mergeCell ref="F92:F94"/>
    <mergeCell ref="G92:G94"/>
    <mergeCell ref="D91:D94"/>
    <mergeCell ref="A20:B20"/>
    <mergeCell ref="A55:B55"/>
    <mergeCell ref="C55:J55"/>
    <mergeCell ref="A58:A62"/>
    <mergeCell ref="B58:B62"/>
    <mergeCell ref="C58:C62"/>
    <mergeCell ref="K95:K104"/>
    <mergeCell ref="A1:J1"/>
    <mergeCell ref="A3:B3"/>
    <mergeCell ref="C3:J3"/>
    <mergeCell ref="C4:J4"/>
    <mergeCell ref="A6:A10"/>
    <mergeCell ref="B6:B10"/>
    <mergeCell ref="C6:C10"/>
    <mergeCell ref="D6:G6"/>
    <mergeCell ref="H6:H10"/>
    <mergeCell ref="I6:I10"/>
    <mergeCell ref="J6:J10"/>
    <mergeCell ref="D7:D10"/>
    <mergeCell ref="E7:G7"/>
    <mergeCell ref="E8:E10"/>
    <mergeCell ref="F8:F10"/>
  </mergeCells>
  <pageMargins left="0.70866141732283472" right="0.70866141732283472" top="0.19685039370078741" bottom="0.19685039370078741" header="0.31496062992125984" footer="0.31496062992125984"/>
  <pageSetup paperSize="9" scale="79" orientation="landscape" r:id="rId1"/>
  <rowBreaks count="3" manualBreakCount="3">
    <brk id="36" max="16383" man="1"/>
    <brk id="54" max="16383" man="1"/>
    <brk id="8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topLeftCell="A13" workbookViewId="0">
      <selection activeCell="G36" sqref="G36"/>
    </sheetView>
  </sheetViews>
  <sheetFormatPr defaultRowHeight="15" x14ac:dyDescent="0.25"/>
  <cols>
    <col min="1" max="1" width="4.28515625" style="13" customWidth="1"/>
    <col min="2" max="2" width="28.5703125" style="13" customWidth="1"/>
    <col min="3" max="3" width="17.85546875" style="13" customWidth="1"/>
    <col min="4" max="4" width="8.7109375" style="13" customWidth="1"/>
    <col min="5" max="5" width="14" style="13" customWidth="1"/>
    <col min="6" max="6" width="13.7109375" style="13" customWidth="1"/>
    <col min="7" max="7" width="14.42578125" style="13" customWidth="1"/>
    <col min="8" max="8" width="11.7109375" style="13" customWidth="1"/>
    <col min="9" max="9" width="12.140625" style="13" customWidth="1"/>
    <col min="10" max="10" width="11.7109375" style="13" customWidth="1"/>
    <col min="11" max="11" width="12.140625" style="13" bestFit="1" customWidth="1"/>
    <col min="12" max="12" width="10.28515625" style="13" customWidth="1"/>
    <col min="13" max="13" width="10.85546875" style="13" customWidth="1"/>
    <col min="14" max="16384" width="9.140625" style="13"/>
  </cols>
  <sheetData>
    <row r="1" spans="1:13" s="1" customFormat="1" ht="69" customHeight="1" x14ac:dyDescent="0.25">
      <c r="A1" s="115" t="s">
        <v>51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3" s="1" customFormat="1" ht="19.5" customHeight="1" x14ac:dyDescent="0.25">
      <c r="A2" s="98" t="s">
        <v>24</v>
      </c>
      <c r="B2" s="98"/>
      <c r="C2" s="4" t="s">
        <v>59</v>
      </c>
      <c r="D2" s="4"/>
      <c r="E2" s="5"/>
      <c r="F2" s="5"/>
    </row>
    <row r="3" spans="1:13" s="1" customFormat="1" ht="33.75" customHeight="1" x14ac:dyDescent="0.25">
      <c r="A3" s="6" t="s">
        <v>25</v>
      </c>
      <c r="B3" s="6"/>
      <c r="C3" s="123" t="s">
        <v>26</v>
      </c>
      <c r="D3" s="123"/>
      <c r="E3" s="123"/>
      <c r="F3" s="123"/>
    </row>
    <row r="4" spans="1:13" s="8" customFormat="1" ht="75" customHeight="1" x14ac:dyDescent="0.25">
      <c r="A4" s="7" t="s">
        <v>21</v>
      </c>
      <c r="B4" s="102" t="s">
        <v>5</v>
      </c>
      <c r="C4" s="102"/>
      <c r="D4" s="102"/>
      <c r="E4" s="7" t="s">
        <v>47</v>
      </c>
      <c r="F4" s="7" t="s">
        <v>48</v>
      </c>
      <c r="G4" s="26" t="s">
        <v>47</v>
      </c>
      <c r="H4" s="26" t="s">
        <v>50</v>
      </c>
      <c r="I4" s="26" t="s">
        <v>49</v>
      </c>
      <c r="J4" s="26" t="s">
        <v>74</v>
      </c>
    </row>
    <row r="5" spans="1:13" s="9" customFormat="1" ht="20.25" customHeight="1" x14ac:dyDescent="0.2">
      <c r="A5" s="2">
        <v>1</v>
      </c>
      <c r="B5" s="124">
        <v>2</v>
      </c>
      <c r="C5" s="125"/>
      <c r="D5" s="126"/>
      <c r="E5" s="2">
        <v>3</v>
      </c>
      <c r="F5" s="2">
        <v>4</v>
      </c>
      <c r="G5" s="27">
        <v>3</v>
      </c>
      <c r="H5" s="27">
        <v>4</v>
      </c>
      <c r="I5" s="27">
        <v>3</v>
      </c>
      <c r="J5" s="27">
        <v>4</v>
      </c>
    </row>
    <row r="6" spans="1:13" s="11" customFormat="1" ht="30.75" customHeight="1" x14ac:dyDescent="0.25">
      <c r="A6" s="7">
        <v>1</v>
      </c>
      <c r="B6" s="116" t="s">
        <v>27</v>
      </c>
      <c r="C6" s="117"/>
      <c r="D6" s="118"/>
      <c r="E6" s="10" t="s">
        <v>28</v>
      </c>
      <c r="F6" s="75">
        <f>F7</f>
        <v>491731.39373600006</v>
      </c>
      <c r="G6" s="76" t="s">
        <v>28</v>
      </c>
      <c r="H6" s="75">
        <f>H7</f>
        <v>491731.39373600006</v>
      </c>
      <c r="I6" s="76" t="s">
        <v>28</v>
      </c>
      <c r="J6" s="75">
        <f>J7</f>
        <v>491731.39373600006</v>
      </c>
    </row>
    <row r="7" spans="1:13" s="11" customFormat="1" ht="25.5" customHeight="1" x14ac:dyDescent="0.25">
      <c r="A7" s="12" t="s">
        <v>6</v>
      </c>
      <c r="B7" s="119" t="s">
        <v>7</v>
      </c>
      <c r="C7" s="120"/>
      <c r="D7" s="121"/>
      <c r="E7" s="10">
        <f>'211 '!J20</f>
        <v>2235142.6988000004</v>
      </c>
      <c r="F7" s="76">
        <f>E7*22%</f>
        <v>491731.39373600006</v>
      </c>
      <c r="G7" s="76">
        <f>E7</f>
        <v>2235142.6988000004</v>
      </c>
      <c r="H7" s="76">
        <f>G7*22%</f>
        <v>491731.39373600006</v>
      </c>
      <c r="I7" s="76">
        <f>G7</f>
        <v>2235142.6988000004</v>
      </c>
      <c r="J7" s="76">
        <f>I7*22%</f>
        <v>491731.39373600006</v>
      </c>
    </row>
    <row r="8" spans="1:13" s="11" customFormat="1" ht="19.5" customHeight="1" x14ac:dyDescent="0.25">
      <c r="A8" s="12" t="s">
        <v>29</v>
      </c>
      <c r="B8" s="119" t="s">
        <v>8</v>
      </c>
      <c r="C8" s="120"/>
      <c r="D8" s="121"/>
      <c r="E8" s="10"/>
      <c r="F8" s="76"/>
      <c r="G8" s="76"/>
      <c r="H8" s="76"/>
      <c r="I8" s="76"/>
      <c r="J8" s="76"/>
    </row>
    <row r="9" spans="1:13" s="11" customFormat="1" ht="15" customHeight="1" x14ac:dyDescent="0.25">
      <c r="A9" s="12" t="s">
        <v>30</v>
      </c>
      <c r="B9" s="119" t="s">
        <v>9</v>
      </c>
      <c r="C9" s="120"/>
      <c r="D9" s="121"/>
      <c r="E9" s="10"/>
      <c r="F9" s="76"/>
      <c r="G9" s="76"/>
      <c r="H9" s="76"/>
      <c r="I9" s="76"/>
      <c r="J9" s="76"/>
    </row>
    <row r="10" spans="1:13" ht="43.5" customHeight="1" x14ac:dyDescent="0.25">
      <c r="A10" s="12" t="s">
        <v>22</v>
      </c>
      <c r="B10" s="116" t="s">
        <v>31</v>
      </c>
      <c r="C10" s="117"/>
      <c r="D10" s="118"/>
      <c r="E10" s="10" t="s">
        <v>28</v>
      </c>
      <c r="F10" s="75">
        <f>F11+F12</f>
        <v>69289.423662800007</v>
      </c>
      <c r="G10" s="76" t="s">
        <v>28</v>
      </c>
      <c r="H10" s="75">
        <f>H11+H12</f>
        <v>69289.423662800007</v>
      </c>
      <c r="I10" s="76" t="s">
        <v>28</v>
      </c>
      <c r="J10" s="75">
        <f>J11+J12</f>
        <v>69289.423662800007</v>
      </c>
    </row>
    <row r="11" spans="1:13" ht="50.25" customHeight="1" x14ac:dyDescent="0.25">
      <c r="A11" s="12" t="s">
        <v>32</v>
      </c>
      <c r="B11" s="119" t="s">
        <v>33</v>
      </c>
      <c r="C11" s="120"/>
      <c r="D11" s="121"/>
      <c r="E11" s="10">
        <f>E7</f>
        <v>2235142.6988000004</v>
      </c>
      <c r="F11" s="76">
        <f>E11*2.9%</f>
        <v>64819.138265200003</v>
      </c>
      <c r="G11" s="76">
        <f>G7</f>
        <v>2235142.6988000004</v>
      </c>
      <c r="H11" s="76">
        <f>G11*2.9%</f>
        <v>64819.138265200003</v>
      </c>
      <c r="I11" s="76">
        <f>I7</f>
        <v>2235142.6988000004</v>
      </c>
      <c r="J11" s="76">
        <f>I11*2.9%</f>
        <v>64819.138265200003</v>
      </c>
    </row>
    <row r="12" spans="1:13" ht="34.5" customHeight="1" x14ac:dyDescent="0.25">
      <c r="A12" s="12" t="s">
        <v>34</v>
      </c>
      <c r="B12" s="119" t="s">
        <v>10</v>
      </c>
      <c r="C12" s="120"/>
      <c r="D12" s="121"/>
      <c r="E12" s="10">
        <f>E11</f>
        <v>2235142.6988000004</v>
      </c>
      <c r="F12" s="76">
        <f>E12*0.2%</f>
        <v>4470.2853976000006</v>
      </c>
      <c r="G12" s="76">
        <f>G11</f>
        <v>2235142.6988000004</v>
      </c>
      <c r="H12" s="76">
        <f>G12*0.2%</f>
        <v>4470.2853976000006</v>
      </c>
      <c r="I12" s="76">
        <f>I11</f>
        <v>2235142.6988000004</v>
      </c>
      <c r="J12" s="76">
        <f>I12*0.2%</f>
        <v>4470.2853976000006</v>
      </c>
    </row>
    <row r="13" spans="1:13" ht="33" customHeight="1" x14ac:dyDescent="0.25">
      <c r="A13" s="12" t="s">
        <v>23</v>
      </c>
      <c r="B13" s="116" t="s">
        <v>35</v>
      </c>
      <c r="C13" s="117"/>
      <c r="D13" s="118"/>
      <c r="E13" s="10">
        <f>E11</f>
        <v>2235142.6988000004</v>
      </c>
      <c r="F13" s="75">
        <f>E13*5.1%</f>
        <v>113992.27763880001</v>
      </c>
      <c r="G13" s="76">
        <f>G11</f>
        <v>2235142.6988000004</v>
      </c>
      <c r="H13" s="75">
        <f>G13*5.1%</f>
        <v>113992.27763880001</v>
      </c>
      <c r="I13" s="76">
        <f>I11</f>
        <v>2235142.6988000004</v>
      </c>
      <c r="J13" s="75">
        <f>I13*5.1%</f>
        <v>113992.27763880001</v>
      </c>
    </row>
    <row r="14" spans="1:13" ht="16.5" customHeight="1" x14ac:dyDescent="0.25">
      <c r="A14" s="127" t="s">
        <v>36</v>
      </c>
      <c r="B14" s="128"/>
      <c r="C14" s="128"/>
      <c r="D14" s="129"/>
      <c r="E14" s="10"/>
      <c r="F14" s="75">
        <f>F6+F10+F13</f>
        <v>675013.09503760003</v>
      </c>
      <c r="G14" s="76"/>
      <c r="H14" s="75">
        <f>H6+H10+H13</f>
        <v>675013.09503760003</v>
      </c>
      <c r="I14" s="76"/>
      <c r="J14" s="75">
        <f>J6+J10+J13</f>
        <v>675013.09503760003</v>
      </c>
      <c r="K14" s="17"/>
    </row>
    <row r="15" spans="1:13" ht="215.25" customHeight="1" x14ac:dyDescent="0.25">
      <c r="A15" s="14"/>
      <c r="B15" s="14"/>
      <c r="C15" s="14"/>
      <c r="D15" s="14"/>
      <c r="E15" s="15"/>
      <c r="F15" s="16"/>
      <c r="L15" s="13" t="s">
        <v>71</v>
      </c>
    </row>
    <row r="16" spans="1:13" ht="47.25" customHeight="1" x14ac:dyDescent="0.25">
      <c r="A16" s="131" t="s">
        <v>51</v>
      </c>
      <c r="B16" s="131"/>
      <c r="C16" s="131"/>
      <c r="D16" s="131"/>
      <c r="E16" s="131"/>
      <c r="F16" s="131"/>
      <c r="G16" s="131"/>
      <c r="H16" s="131"/>
      <c r="I16" s="131"/>
      <c r="J16" s="131"/>
      <c r="K16" s="88"/>
      <c r="L16" s="88"/>
      <c r="M16" s="88"/>
    </row>
    <row r="17" spans="1:13" ht="23.25" customHeight="1" x14ac:dyDescent="0.25">
      <c r="A17" s="130" t="s">
        <v>24</v>
      </c>
      <c r="B17" s="130"/>
      <c r="C17" s="89" t="s">
        <v>60</v>
      </c>
      <c r="D17" s="90"/>
      <c r="E17" s="91"/>
      <c r="F17" s="91"/>
      <c r="G17" s="88"/>
      <c r="H17" s="88"/>
      <c r="I17" s="88"/>
      <c r="J17" s="88"/>
      <c r="K17" s="88"/>
      <c r="L17" s="88"/>
      <c r="M17" s="88"/>
    </row>
    <row r="18" spans="1:13" ht="28.5" customHeight="1" x14ac:dyDescent="0.25">
      <c r="A18" s="92" t="s">
        <v>25</v>
      </c>
      <c r="B18" s="92"/>
      <c r="C18" s="132" t="s">
        <v>26</v>
      </c>
      <c r="D18" s="132"/>
      <c r="E18" s="132"/>
      <c r="F18" s="132"/>
      <c r="G18" s="88"/>
      <c r="H18" s="88"/>
      <c r="I18" s="88"/>
      <c r="J18" s="88"/>
      <c r="K18" s="88"/>
      <c r="L18" s="88"/>
      <c r="M18" s="88"/>
    </row>
    <row r="19" spans="1:13" ht="60.75" x14ac:dyDescent="0.25">
      <c r="A19" s="84" t="s">
        <v>21</v>
      </c>
      <c r="B19" s="114" t="s">
        <v>5</v>
      </c>
      <c r="C19" s="114"/>
      <c r="D19" s="114"/>
      <c r="E19" s="84" t="s">
        <v>47</v>
      </c>
      <c r="F19" s="84" t="s">
        <v>48</v>
      </c>
      <c r="G19" s="84" t="s">
        <v>75</v>
      </c>
      <c r="H19" s="84" t="s">
        <v>50</v>
      </c>
      <c r="I19" s="84" t="s">
        <v>76</v>
      </c>
      <c r="J19" s="84" t="s">
        <v>74</v>
      </c>
      <c r="K19" s="93" t="s">
        <v>79</v>
      </c>
      <c r="L19" s="93" t="s">
        <v>80</v>
      </c>
      <c r="M19" s="93" t="s">
        <v>81</v>
      </c>
    </row>
    <row r="20" spans="1:13" x14ac:dyDescent="0.25">
      <c r="A20" s="84">
        <v>1</v>
      </c>
      <c r="B20" s="114">
        <v>2</v>
      </c>
      <c r="C20" s="114"/>
      <c r="D20" s="114"/>
      <c r="E20" s="84">
        <v>3</v>
      </c>
      <c r="F20" s="84">
        <v>4</v>
      </c>
      <c r="G20" s="84">
        <v>3</v>
      </c>
      <c r="H20" s="84">
        <v>4</v>
      </c>
      <c r="I20" s="84">
        <v>3</v>
      </c>
      <c r="J20" s="84">
        <v>4</v>
      </c>
      <c r="K20" s="122">
        <v>1098913</v>
      </c>
      <c r="L20" s="122">
        <v>1143780</v>
      </c>
      <c r="M20" s="122">
        <v>1212607</v>
      </c>
    </row>
    <row r="21" spans="1:13" x14ac:dyDescent="0.25">
      <c r="A21" s="84">
        <v>1</v>
      </c>
      <c r="B21" s="109" t="s">
        <v>27</v>
      </c>
      <c r="C21" s="109"/>
      <c r="D21" s="109"/>
      <c r="E21" s="86" t="s">
        <v>28</v>
      </c>
      <c r="F21" s="87">
        <f>F22</f>
        <v>1014987.4041999999</v>
      </c>
      <c r="G21" s="86" t="s">
        <v>28</v>
      </c>
      <c r="H21" s="87">
        <f>H22</f>
        <v>1055756.6808799999</v>
      </c>
      <c r="I21" s="86" t="s">
        <v>28</v>
      </c>
      <c r="J21" s="87">
        <f>J22</f>
        <v>1119255.2382</v>
      </c>
      <c r="K21" s="122"/>
      <c r="L21" s="122"/>
      <c r="M21" s="122"/>
    </row>
    <row r="22" spans="1:13" x14ac:dyDescent="0.25">
      <c r="A22" s="94" t="s">
        <v>6</v>
      </c>
      <c r="B22" s="113" t="s">
        <v>7</v>
      </c>
      <c r="C22" s="113"/>
      <c r="D22" s="113"/>
      <c r="E22" s="86">
        <f>'211 '!J72</f>
        <v>4613579.1099999994</v>
      </c>
      <c r="F22" s="86">
        <f>E22*22%</f>
        <v>1014987.4041999999</v>
      </c>
      <c r="G22" s="86">
        <f>'211 '!J88</f>
        <v>4798894.0039999997</v>
      </c>
      <c r="H22" s="86">
        <f>G22*22%</f>
        <v>1055756.6808799999</v>
      </c>
      <c r="I22" s="86">
        <f>'211 '!J104</f>
        <v>5087523.8100000005</v>
      </c>
      <c r="J22" s="86">
        <f>I22*22%</f>
        <v>1119255.2382</v>
      </c>
      <c r="K22" s="122"/>
      <c r="L22" s="122"/>
      <c r="M22" s="122"/>
    </row>
    <row r="23" spans="1:13" x14ac:dyDescent="0.25">
      <c r="A23" s="94" t="s">
        <v>29</v>
      </c>
      <c r="B23" s="113" t="s">
        <v>8</v>
      </c>
      <c r="C23" s="113"/>
      <c r="D23" s="113"/>
      <c r="E23" s="86"/>
      <c r="F23" s="86"/>
      <c r="G23" s="86"/>
      <c r="H23" s="86"/>
      <c r="I23" s="86"/>
      <c r="J23" s="86"/>
      <c r="K23" s="122"/>
      <c r="L23" s="122"/>
      <c r="M23" s="122"/>
    </row>
    <row r="24" spans="1:13" x14ac:dyDescent="0.25">
      <c r="A24" s="94" t="s">
        <v>30</v>
      </c>
      <c r="B24" s="113" t="s">
        <v>9</v>
      </c>
      <c r="C24" s="113"/>
      <c r="D24" s="113"/>
      <c r="E24" s="86"/>
      <c r="F24" s="86"/>
      <c r="G24" s="86"/>
      <c r="H24" s="86"/>
      <c r="I24" s="86"/>
      <c r="J24" s="86"/>
      <c r="K24" s="122"/>
      <c r="L24" s="122"/>
      <c r="M24" s="122"/>
    </row>
    <row r="25" spans="1:13" x14ac:dyDescent="0.25">
      <c r="A25" s="94" t="s">
        <v>22</v>
      </c>
      <c r="B25" s="109" t="s">
        <v>31</v>
      </c>
      <c r="C25" s="109"/>
      <c r="D25" s="109"/>
      <c r="E25" s="86" t="s">
        <v>28</v>
      </c>
      <c r="F25" s="87">
        <f>F26+F27</f>
        <v>143020.95241</v>
      </c>
      <c r="G25" s="86" t="s">
        <v>28</v>
      </c>
      <c r="H25" s="87">
        <f>H26+H27</f>
        <v>148765.71412399999</v>
      </c>
      <c r="I25" s="86" t="s">
        <v>28</v>
      </c>
      <c r="J25" s="87">
        <f>J26+J27</f>
        <v>157713.23811000001</v>
      </c>
      <c r="K25" s="122"/>
      <c r="L25" s="122"/>
      <c r="M25" s="122"/>
    </row>
    <row r="26" spans="1:13" ht="48" customHeight="1" x14ac:dyDescent="0.25">
      <c r="A26" s="94" t="s">
        <v>32</v>
      </c>
      <c r="B26" s="113" t="s">
        <v>33</v>
      </c>
      <c r="C26" s="113"/>
      <c r="D26" s="113"/>
      <c r="E26" s="86">
        <f>E22</f>
        <v>4613579.1099999994</v>
      </c>
      <c r="F26" s="86">
        <f>E26*2.9%</f>
        <v>133793.79418999999</v>
      </c>
      <c r="G26" s="86">
        <f>G22</f>
        <v>4798894.0039999997</v>
      </c>
      <c r="H26" s="86">
        <f>G26*2.9%</f>
        <v>139167.92611599999</v>
      </c>
      <c r="I26" s="86">
        <f>I22</f>
        <v>5087523.8100000005</v>
      </c>
      <c r="J26" s="86">
        <f>I26*2.9%</f>
        <v>147538.19049000001</v>
      </c>
      <c r="K26" s="122"/>
      <c r="L26" s="122"/>
      <c r="M26" s="122"/>
    </row>
    <row r="27" spans="1:13" ht="43.5" customHeight="1" x14ac:dyDescent="0.25">
      <c r="A27" s="94" t="s">
        <v>34</v>
      </c>
      <c r="B27" s="113" t="s">
        <v>10</v>
      </c>
      <c r="C27" s="113"/>
      <c r="D27" s="113"/>
      <c r="E27" s="86">
        <f>E26</f>
        <v>4613579.1099999994</v>
      </c>
      <c r="F27" s="86">
        <f>E27*0.2%</f>
        <v>9227.1582199999993</v>
      </c>
      <c r="G27" s="86">
        <f>G26</f>
        <v>4798894.0039999997</v>
      </c>
      <c r="H27" s="86">
        <f>G27*0.2%</f>
        <v>9597.7880079999995</v>
      </c>
      <c r="I27" s="86">
        <f>I26</f>
        <v>5087523.8100000005</v>
      </c>
      <c r="J27" s="86">
        <f>I27*0.2%</f>
        <v>10175.047620000001</v>
      </c>
      <c r="K27" s="122"/>
      <c r="L27" s="122"/>
      <c r="M27" s="122"/>
    </row>
    <row r="28" spans="1:13" ht="36" customHeight="1" x14ac:dyDescent="0.25">
      <c r="A28" s="94" t="s">
        <v>23</v>
      </c>
      <c r="B28" s="109" t="s">
        <v>35</v>
      </c>
      <c r="C28" s="109"/>
      <c r="D28" s="109"/>
      <c r="E28" s="86">
        <f>E26</f>
        <v>4613579.1099999994</v>
      </c>
      <c r="F28" s="87">
        <f>E28*5.1%</f>
        <v>235292.53460999994</v>
      </c>
      <c r="G28" s="86">
        <f>G26</f>
        <v>4798894.0039999997</v>
      </c>
      <c r="H28" s="87">
        <v>244743.6</v>
      </c>
      <c r="I28" s="86">
        <f>I26</f>
        <v>5087523.8100000005</v>
      </c>
      <c r="J28" s="87">
        <f>I28*5.1%</f>
        <v>259463.71431000001</v>
      </c>
      <c r="K28" s="122"/>
      <c r="L28" s="122"/>
      <c r="M28" s="122"/>
    </row>
    <row r="29" spans="1:13" x14ac:dyDescent="0.25">
      <c r="A29" s="110" t="s">
        <v>36</v>
      </c>
      <c r="B29" s="111"/>
      <c r="C29" s="111"/>
      <c r="D29" s="112"/>
      <c r="E29" s="86"/>
      <c r="F29" s="87">
        <f>F21+F25+F28</f>
        <v>1393300.8912199999</v>
      </c>
      <c r="G29" s="86"/>
      <c r="H29" s="87">
        <f>H21+H25+H28</f>
        <v>1449265.9950039999</v>
      </c>
      <c r="I29" s="86"/>
      <c r="J29" s="87">
        <f>J21+J25+J28</f>
        <v>1536432.19062</v>
      </c>
      <c r="K29" s="122"/>
      <c r="L29" s="122"/>
      <c r="M29" s="122"/>
    </row>
    <row r="30" spans="1:13" x14ac:dyDescent="0.25">
      <c r="A30" s="14"/>
      <c r="B30" s="14"/>
      <c r="C30" s="14"/>
      <c r="D30" s="14"/>
      <c r="E30" s="15"/>
      <c r="F30" s="16"/>
    </row>
    <row r="36" ht="15" customHeight="1" x14ac:dyDescent="0.25"/>
    <row r="37" ht="77.25" customHeight="1" x14ac:dyDescent="0.25"/>
    <row r="38" ht="62.25" customHeight="1" x14ac:dyDescent="0.25"/>
    <row r="39" ht="15.75" hidden="1" customHeight="1" thickBot="1" x14ac:dyDescent="0.3"/>
    <row r="40" ht="15.75" hidden="1" customHeight="1" thickBot="1" x14ac:dyDescent="0.3"/>
  </sheetData>
  <mergeCells count="31">
    <mergeCell ref="K20:K29"/>
    <mergeCell ref="L20:L29"/>
    <mergeCell ref="M20:M29"/>
    <mergeCell ref="A2:B2"/>
    <mergeCell ref="C3:F3"/>
    <mergeCell ref="B4:D4"/>
    <mergeCell ref="B5:D5"/>
    <mergeCell ref="B10:D10"/>
    <mergeCell ref="B11:D11"/>
    <mergeCell ref="B12:D12"/>
    <mergeCell ref="B13:D13"/>
    <mergeCell ref="A14:D14"/>
    <mergeCell ref="A17:B17"/>
    <mergeCell ref="A16:J16"/>
    <mergeCell ref="C18:F18"/>
    <mergeCell ref="B19:D19"/>
    <mergeCell ref="A1:J1"/>
    <mergeCell ref="B6:D6"/>
    <mergeCell ref="B7:D7"/>
    <mergeCell ref="B8:D8"/>
    <mergeCell ref="B9:D9"/>
    <mergeCell ref="B20:D20"/>
    <mergeCell ref="B21:D21"/>
    <mergeCell ref="B22:D22"/>
    <mergeCell ref="B26:D26"/>
    <mergeCell ref="B27:D27"/>
    <mergeCell ref="B28:D28"/>
    <mergeCell ref="A29:D29"/>
    <mergeCell ref="B23:D23"/>
    <mergeCell ref="B24:D24"/>
    <mergeCell ref="B25:D25"/>
  </mergeCells>
  <pageMargins left="0.19685039370078741" right="0.19685039370078741" top="0.35433070866141736" bottom="0.35433070866141736" header="0.31496062992125984" footer="0.31496062992125984"/>
  <pageSetup paperSize="9" scale="80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10" workbookViewId="0">
      <selection activeCell="E19" sqref="E19"/>
    </sheetView>
  </sheetViews>
  <sheetFormatPr defaultRowHeight="15" x14ac:dyDescent="0.25"/>
  <cols>
    <col min="2" max="2" width="45.28515625" customWidth="1"/>
    <col min="3" max="3" width="21.85546875" customWidth="1"/>
    <col min="4" max="4" width="17.5703125" customWidth="1"/>
    <col min="5" max="5" width="19.42578125" customWidth="1"/>
  </cols>
  <sheetData>
    <row r="1" spans="1:6" x14ac:dyDescent="0.25">
      <c r="A1" s="133" t="s">
        <v>70</v>
      </c>
      <c r="B1" s="134"/>
      <c r="C1" s="134"/>
      <c r="D1" s="134"/>
    </row>
    <row r="2" spans="1:6" x14ac:dyDescent="0.25">
      <c r="A2" s="98" t="s">
        <v>24</v>
      </c>
      <c r="B2" s="98"/>
      <c r="C2" s="137" t="s">
        <v>66</v>
      </c>
      <c r="D2" s="137"/>
      <c r="E2" s="137"/>
      <c r="F2" s="137"/>
    </row>
    <row r="3" spans="1:6" ht="47.25" customHeight="1" x14ac:dyDescent="0.25">
      <c r="A3" s="6" t="s">
        <v>25</v>
      </c>
      <c r="B3" s="6"/>
      <c r="C3" s="138" t="s">
        <v>61</v>
      </c>
      <c r="D3" s="138"/>
      <c r="E3" s="138"/>
      <c r="F3" s="138"/>
    </row>
    <row r="4" spans="1:6" x14ac:dyDescent="0.25">
      <c r="A4" s="56"/>
      <c r="B4" s="6"/>
      <c r="C4" s="6"/>
      <c r="D4" s="6"/>
      <c r="E4" s="6"/>
      <c r="F4" s="6"/>
    </row>
    <row r="5" spans="1:6" ht="62.25" customHeight="1" x14ac:dyDescent="0.25">
      <c r="A5" s="61" t="s">
        <v>21</v>
      </c>
      <c r="B5" s="62" t="s">
        <v>62</v>
      </c>
      <c r="C5" s="63" t="s">
        <v>63</v>
      </c>
      <c r="D5" s="64" t="s">
        <v>64</v>
      </c>
      <c r="E5" s="63" t="s">
        <v>72</v>
      </c>
      <c r="F5" s="65"/>
    </row>
    <row r="6" spans="1:6" ht="32.25" customHeight="1" x14ac:dyDescent="0.25">
      <c r="A6" s="66">
        <v>1</v>
      </c>
      <c r="B6" s="67" t="s">
        <v>65</v>
      </c>
      <c r="C6" s="68">
        <v>15000</v>
      </c>
      <c r="D6" s="71">
        <v>15000</v>
      </c>
      <c r="E6" s="72">
        <v>15000</v>
      </c>
      <c r="F6" s="69"/>
    </row>
    <row r="7" spans="1:6" x14ac:dyDescent="0.25">
      <c r="A7" s="105" t="s">
        <v>36</v>
      </c>
      <c r="B7" s="106"/>
      <c r="C7" s="39">
        <f>SUM(C6)</f>
        <v>15000</v>
      </c>
      <c r="D7" s="73">
        <f>SUM(D6:D6)</f>
        <v>15000</v>
      </c>
      <c r="E7" s="74">
        <f>SUM(E6:E6)</f>
        <v>15000</v>
      </c>
      <c r="F7" s="70"/>
    </row>
    <row r="8" spans="1:6" ht="339" customHeight="1" x14ac:dyDescent="0.25">
      <c r="A8" s="78"/>
      <c r="B8" s="78"/>
      <c r="C8" s="79"/>
      <c r="D8" s="80"/>
      <c r="E8" s="80"/>
      <c r="F8" s="70"/>
    </row>
    <row r="9" spans="1:6" ht="150.75" customHeight="1" x14ac:dyDescent="0.25">
      <c r="E9" s="81"/>
      <c r="F9" s="70"/>
    </row>
    <row r="10" spans="1:6" ht="39.75" customHeight="1" x14ac:dyDescent="0.25">
      <c r="A10" s="133" t="s">
        <v>70</v>
      </c>
      <c r="B10" s="134"/>
      <c r="C10" s="134"/>
      <c r="D10" s="134"/>
      <c r="E10" s="83"/>
      <c r="F10" s="83"/>
    </row>
    <row r="11" spans="1:6" ht="24" customHeight="1" x14ac:dyDescent="0.25">
      <c r="A11" s="98" t="s">
        <v>24</v>
      </c>
      <c r="B11" s="98"/>
      <c r="C11" s="77" t="s">
        <v>67</v>
      </c>
      <c r="D11" s="77"/>
      <c r="E11" s="82"/>
      <c r="F11" s="82"/>
    </row>
    <row r="12" spans="1:6" ht="30" customHeight="1" x14ac:dyDescent="0.25">
      <c r="A12" s="6" t="s">
        <v>25</v>
      </c>
      <c r="B12" s="6"/>
      <c r="C12" s="135" t="s">
        <v>61</v>
      </c>
      <c r="D12" s="136"/>
      <c r="E12" s="136"/>
      <c r="F12" s="136"/>
    </row>
    <row r="13" spans="1:6" ht="62.25" customHeight="1" x14ac:dyDescent="0.25">
      <c r="A13" s="56"/>
      <c r="B13" s="6"/>
      <c r="C13" s="6"/>
      <c r="D13" s="6"/>
      <c r="F13" s="65"/>
    </row>
    <row r="14" spans="1:6" ht="32.25" customHeight="1" x14ac:dyDescent="0.25">
      <c r="A14" s="61" t="s">
        <v>21</v>
      </c>
      <c r="B14" s="62" t="s">
        <v>62</v>
      </c>
      <c r="C14" s="63" t="s">
        <v>63</v>
      </c>
      <c r="D14" s="64" t="s">
        <v>64</v>
      </c>
      <c r="E14" s="63" t="s">
        <v>72</v>
      </c>
      <c r="F14" s="69"/>
    </row>
    <row r="15" spans="1:6" ht="26.25" x14ac:dyDescent="0.25">
      <c r="A15" s="66">
        <v>1</v>
      </c>
      <c r="B15" s="67" t="s">
        <v>65</v>
      </c>
      <c r="C15" s="68">
        <v>20000</v>
      </c>
      <c r="D15" s="71">
        <v>20000</v>
      </c>
      <c r="E15" s="72"/>
      <c r="F15" s="70"/>
    </row>
    <row r="16" spans="1:6" x14ac:dyDescent="0.25">
      <c r="A16" s="105" t="s">
        <v>36</v>
      </c>
      <c r="B16" s="106"/>
      <c r="C16" s="39">
        <f>SUM(C15)</f>
        <v>20000</v>
      </c>
      <c r="D16" s="73">
        <f>SUM(D15:D15)</f>
        <v>20000</v>
      </c>
      <c r="E16" s="74">
        <f>SUM(E15:E15)</f>
        <v>0</v>
      </c>
    </row>
  </sheetData>
  <mergeCells count="9">
    <mergeCell ref="A1:D1"/>
    <mergeCell ref="A10:D10"/>
    <mergeCell ref="C12:F12"/>
    <mergeCell ref="A16:B16"/>
    <mergeCell ref="A2:B2"/>
    <mergeCell ref="C2:F2"/>
    <mergeCell ref="C3:F3"/>
    <mergeCell ref="A7:B7"/>
    <mergeCell ref="A11:B1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211 </vt:lpstr>
      <vt:lpstr>213</vt:lpstr>
      <vt:lpstr>266</vt:lpstr>
      <vt:lpstr>'211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2020-12-21T07:00:54Z</dcterms:modified>
</cp:coreProperties>
</file>